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Russell Engelman\Dropbox\Reconstruction of Dunkleosteus\"/>
    </mc:Choice>
  </mc:AlternateContent>
  <xr:revisionPtr revIDLastSave="0" documentId="13_ncr:1_{70B3388A-253E-4772-8477-7D160763BE74}" xr6:coauthVersionLast="47" xr6:coauthVersionMax="47" xr10:uidLastSave="{00000000-0000-0000-0000-000000000000}"/>
  <bookViews>
    <workbookView xWindow="-96" yWindow="-96" windowWidth="23232" windowHeight="13992" xr2:uid="{76FD51CC-D45B-409D-ABFC-58B94C265B6A}"/>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3" i="1" l="1"/>
  <c r="N23" i="1"/>
  <c r="N22" i="1"/>
  <c r="N21" i="1"/>
  <c r="N20" i="1"/>
  <c r="N19" i="1"/>
  <c r="N18" i="1"/>
  <c r="N17" i="1"/>
  <c r="N16" i="1"/>
  <c r="N15" i="1"/>
  <c r="N14" i="1"/>
  <c r="N13" i="1"/>
  <c r="N12" i="1"/>
  <c r="N11" i="1"/>
  <c r="N10" i="1"/>
  <c r="N9" i="1"/>
  <c r="N8" i="1"/>
  <c r="N7" i="1"/>
  <c r="N6" i="1"/>
  <c r="N5" i="1"/>
  <c r="N4" i="1"/>
  <c r="N40" i="1"/>
  <c r="N39" i="1"/>
  <c r="N38" i="1"/>
  <c r="N37" i="1"/>
  <c r="N36" i="1"/>
  <c r="N35" i="1"/>
  <c r="N34" i="1"/>
  <c r="N33" i="1"/>
  <c r="N32" i="1"/>
  <c r="N31" i="1"/>
  <c r="N30" i="1"/>
  <c r="L23" i="1"/>
  <c r="L22" i="1"/>
  <c r="L21" i="1"/>
  <c r="L20" i="1"/>
  <c r="L19" i="1"/>
  <c r="L18" i="1"/>
  <c r="L17" i="1"/>
  <c r="L16" i="1"/>
  <c r="L15" i="1"/>
  <c r="L14" i="1"/>
  <c r="L13" i="1"/>
  <c r="L12" i="1"/>
  <c r="L11" i="1"/>
  <c r="L10" i="1"/>
  <c r="L9" i="1"/>
  <c r="L8" i="1"/>
  <c r="L7" i="1"/>
  <c r="L6" i="1"/>
  <c r="L5" i="1"/>
  <c r="L4" i="1"/>
  <c r="L3" i="1"/>
  <c r="L40" i="1"/>
  <c r="L39" i="1"/>
  <c r="L38" i="1"/>
  <c r="L37" i="1"/>
  <c r="L36" i="1"/>
  <c r="L35" i="1"/>
  <c r="L34" i="1"/>
  <c r="L33" i="1"/>
  <c r="L32" i="1"/>
  <c r="L31" i="1"/>
  <c r="L30" i="1"/>
  <c r="J24" i="1"/>
  <c r="L29" i="1"/>
  <c r="L28" i="1"/>
  <c r="L27" i="1"/>
  <c r="L26" i="1"/>
  <c r="L25" i="1"/>
  <c r="L24" i="1"/>
  <c r="N29" i="1"/>
  <c r="N28" i="1"/>
  <c r="N27" i="1"/>
  <c r="N26" i="1"/>
  <c r="N25" i="1"/>
  <c r="N24" i="1"/>
  <c r="M14" i="1"/>
  <c r="M13" i="1"/>
  <c r="M12" i="1"/>
  <c r="M11" i="1"/>
  <c r="K14" i="1"/>
  <c r="K13" i="1"/>
  <c r="K12" i="1"/>
  <c r="K11" i="1"/>
  <c r="M31" i="1"/>
  <c r="M32" i="1"/>
  <c r="K32" i="1"/>
  <c r="K31" i="1"/>
  <c r="K30" i="1"/>
  <c r="M34" i="1"/>
  <c r="K34" i="1"/>
  <c r="M33" i="1"/>
  <c r="K33" i="1"/>
  <c r="P19" i="1"/>
  <c r="Q19" i="1"/>
  <c r="H19" i="1"/>
  <c r="G19" i="1"/>
  <c r="U19" i="1"/>
  <c r="T19" i="1"/>
  <c r="S19" i="1"/>
  <c r="R19" i="1"/>
  <c r="J19" i="1"/>
  <c r="M6" i="1"/>
  <c r="K6" i="1"/>
  <c r="M30" i="1"/>
  <c r="U26" i="1" l="1"/>
  <c r="T26" i="1"/>
  <c r="S26" i="1"/>
  <c r="R26" i="1"/>
  <c r="P26" i="1"/>
  <c r="Q26" i="1" s="1"/>
  <c r="J26" i="1"/>
  <c r="G26" i="1"/>
  <c r="H26" i="1" s="1"/>
  <c r="S24" i="1"/>
  <c r="T24" i="1"/>
  <c r="P24" i="1"/>
  <c r="Q24" i="1" s="1"/>
  <c r="U24" i="1" l="1"/>
  <c r="H24" i="1"/>
  <c r="U14" i="1"/>
  <c r="T14" i="1"/>
  <c r="S14" i="1"/>
  <c r="R14" i="1"/>
  <c r="U12" i="1"/>
  <c r="T12" i="1"/>
  <c r="S12" i="1"/>
  <c r="R12" i="1"/>
  <c r="U11" i="1"/>
  <c r="T11" i="1"/>
  <c r="S11" i="1"/>
  <c r="R11" i="1"/>
  <c r="T13" i="1"/>
  <c r="S13" i="1"/>
  <c r="Q14" i="1"/>
  <c r="P14" i="1"/>
  <c r="O14" i="1"/>
  <c r="Q13" i="1"/>
  <c r="P13" i="1"/>
  <c r="U13" i="1" s="1"/>
  <c r="O13" i="1"/>
  <c r="Q12" i="1"/>
  <c r="P12" i="1"/>
  <c r="O12" i="1"/>
  <c r="Q11" i="1"/>
  <c r="P11" i="1"/>
  <c r="O11" i="1"/>
  <c r="S31" i="1"/>
  <c r="R31" i="1"/>
  <c r="O33" i="1"/>
  <c r="O31" i="1"/>
  <c r="H3" i="1"/>
  <c r="S3" i="1"/>
  <c r="G17" i="1"/>
  <c r="T23" i="1"/>
  <c r="S23" i="1"/>
  <c r="P23" i="1"/>
  <c r="U23" i="1" s="1"/>
  <c r="J23" i="1"/>
  <c r="H23" i="1"/>
  <c r="T30" i="1"/>
  <c r="P30" i="1"/>
  <c r="U30" i="1" s="1"/>
  <c r="Q23" i="1" l="1"/>
  <c r="H30" i="1"/>
  <c r="F30" i="1"/>
  <c r="H39" i="1"/>
  <c r="P39" i="1"/>
  <c r="U39" i="1" s="1"/>
  <c r="T39" i="1"/>
  <c r="S39" i="1"/>
  <c r="J39" i="1"/>
  <c r="P29" i="1"/>
  <c r="Q39" i="1" l="1"/>
  <c r="Q30" i="1"/>
  <c r="J30" i="1"/>
  <c r="S30" i="1"/>
  <c r="J36" i="1"/>
  <c r="P36" i="1"/>
  <c r="U36" i="1" s="1"/>
  <c r="J10" i="1"/>
  <c r="T36" i="1"/>
  <c r="S36" i="1"/>
  <c r="H36" i="1"/>
  <c r="O32" i="1"/>
  <c r="P32" i="1" s="1"/>
  <c r="Q32" i="1" s="1"/>
  <c r="I32" i="1"/>
  <c r="J14" i="1"/>
  <c r="J13" i="1"/>
  <c r="J12" i="1"/>
  <c r="J11" i="1"/>
  <c r="J40" i="1"/>
  <c r="J18" i="1"/>
  <c r="J9" i="1"/>
  <c r="J17" i="1"/>
  <c r="J38" i="1"/>
  <c r="J28" i="1"/>
  <c r="J29" i="1"/>
  <c r="J27" i="1"/>
  <c r="J25" i="1"/>
  <c r="J6" i="1"/>
  <c r="J34" i="1"/>
  <c r="J3" i="1"/>
  <c r="J33" i="1"/>
  <c r="J21" i="1"/>
  <c r="J4" i="1"/>
  <c r="J22" i="1"/>
  <c r="J35" i="1"/>
  <c r="J31" i="1"/>
  <c r="J15" i="1"/>
  <c r="J5" i="1"/>
  <c r="J8" i="1"/>
  <c r="J37" i="1"/>
  <c r="J16" i="1"/>
  <c r="J7" i="1"/>
  <c r="J20" i="1"/>
  <c r="H14" i="1"/>
  <c r="H13" i="1"/>
  <c r="H12" i="1"/>
  <c r="H11" i="1"/>
  <c r="T10" i="1"/>
  <c r="H10" i="1"/>
  <c r="S10" i="1"/>
  <c r="P10" i="1"/>
  <c r="Q10" i="1" s="1"/>
  <c r="S25" i="1"/>
  <c r="S29" i="1"/>
  <c r="S27" i="1"/>
  <c r="S40" i="1"/>
  <c r="T40" i="1"/>
  <c r="P40" i="1"/>
  <c r="U40" i="1" s="1"/>
  <c r="H40" i="1"/>
  <c r="H18" i="1"/>
  <c r="T18" i="1"/>
  <c r="S18" i="1"/>
  <c r="P18" i="1"/>
  <c r="U18" i="1" s="1"/>
  <c r="H6" i="1"/>
  <c r="H22" i="1"/>
  <c r="H21" i="1"/>
  <c r="H27" i="1"/>
  <c r="H25" i="1"/>
  <c r="H7" i="1"/>
  <c r="H34" i="1"/>
  <c r="R38" i="1"/>
  <c r="G38" i="1"/>
  <c r="Q29" i="1"/>
  <c r="T34" i="1"/>
  <c r="T7" i="1"/>
  <c r="T25" i="1"/>
  <c r="T27" i="1"/>
  <c r="T21" i="1"/>
  <c r="T22" i="1"/>
  <c r="T6" i="1"/>
  <c r="T20" i="1"/>
  <c r="T4" i="1"/>
  <c r="T16" i="1"/>
  <c r="T8" i="1"/>
  <c r="T9" i="1"/>
  <c r="T29" i="1"/>
  <c r="T28" i="1"/>
  <c r="T35" i="1"/>
  <c r="T3" i="1"/>
  <c r="T5" i="1"/>
  <c r="T37" i="1"/>
  <c r="T15" i="1"/>
  <c r="T31" i="1"/>
  <c r="T33" i="1"/>
  <c r="T32" i="1"/>
  <c r="Q3" i="1"/>
  <c r="S34" i="1"/>
  <c r="S7" i="1"/>
  <c r="S21" i="1"/>
  <c r="S22" i="1"/>
  <c r="S6" i="1"/>
  <c r="S20" i="1"/>
  <c r="S4" i="1"/>
  <c r="S16" i="1"/>
  <c r="S8" i="1"/>
  <c r="S28" i="1"/>
  <c r="P6" i="1"/>
  <c r="U6" i="1" s="1"/>
  <c r="Q34" i="1"/>
  <c r="P7" i="1"/>
  <c r="U7" i="1" s="1"/>
  <c r="P25" i="1"/>
  <c r="Q25" i="1" s="1"/>
  <c r="P27" i="1"/>
  <c r="Q27" i="1" s="1"/>
  <c r="P21" i="1"/>
  <c r="U21" i="1" s="1"/>
  <c r="P22" i="1"/>
  <c r="Q22" i="1" s="1"/>
  <c r="P20" i="1"/>
  <c r="U20" i="1" s="1"/>
  <c r="P4" i="1"/>
  <c r="Q4" i="1" s="1"/>
  <c r="P8" i="1"/>
  <c r="U8" i="1" s="1"/>
  <c r="P9" i="1"/>
  <c r="Q9" i="1" s="1"/>
  <c r="P17" i="1"/>
  <c r="P28" i="1"/>
  <c r="U28" i="1" s="1"/>
  <c r="P5" i="1"/>
  <c r="U5" i="1" s="1"/>
  <c r="P38" i="1"/>
  <c r="P37" i="1"/>
  <c r="Q37" i="1" s="1"/>
  <c r="P15" i="1"/>
  <c r="U15" i="1" s="1"/>
  <c r="P31" i="1"/>
  <c r="U31" i="1" s="1"/>
  <c r="P33" i="1"/>
  <c r="U33" i="1" s="1"/>
  <c r="U3" i="1"/>
  <c r="P35" i="1"/>
  <c r="U35" i="1" s="1"/>
  <c r="P16" i="1"/>
  <c r="Q16" i="1" s="1"/>
  <c r="U34" i="1"/>
  <c r="J32" i="1" l="1"/>
  <c r="Q40" i="1"/>
  <c r="U10" i="1"/>
  <c r="Q36" i="1"/>
  <c r="Q28" i="1"/>
  <c r="Q18" i="1"/>
  <c r="U32" i="1"/>
  <c r="U37" i="1"/>
  <c r="T38" i="1"/>
  <c r="U4" i="1"/>
  <c r="Q6" i="1"/>
  <c r="Q7" i="1"/>
  <c r="U38" i="1"/>
  <c r="Q33" i="1"/>
  <c r="U16" i="1"/>
  <c r="Q31" i="1"/>
  <c r="Q15" i="1"/>
  <c r="U27" i="1"/>
  <c r="Q38" i="1"/>
  <c r="U22" i="1"/>
  <c r="Q8" i="1"/>
  <c r="U25" i="1"/>
  <c r="Q5" i="1"/>
  <c r="Q20" i="1"/>
  <c r="Q35" i="1"/>
  <c r="U9" i="1"/>
  <c r="Q21" i="1"/>
  <c r="Q17" i="1"/>
  <c r="U29" i="1"/>
  <c r="H32" i="1" l="1"/>
  <c r="H20" i="1"/>
  <c r="H8" i="1"/>
  <c r="H9" i="1"/>
  <c r="H17" i="1"/>
  <c r="H29" i="1"/>
  <c r="H28" i="1"/>
  <c r="H35" i="1"/>
  <c r="H5" i="1"/>
  <c r="H38" i="1"/>
  <c r="H37" i="1"/>
  <c r="H15" i="1"/>
  <c r="H31" i="1"/>
  <c r="H33" i="1"/>
  <c r="H4" i="1"/>
  <c r="H16" i="1"/>
  <c r="S9" i="1"/>
  <c r="R17" i="1"/>
  <c r="T17" i="1" s="1"/>
  <c r="S17" i="1" l="1"/>
  <c r="U17" i="1"/>
  <c r="S35" i="1"/>
  <c r="S5" i="1"/>
  <c r="S38" i="1"/>
  <c r="S37" i="1"/>
  <c r="S15" i="1"/>
  <c r="S33" i="1"/>
  <c r="S32" i="1"/>
</calcChain>
</file>

<file path=xl/sharedStrings.xml><?xml version="1.0" encoding="utf-8"?>
<sst xmlns="http://schemas.openxmlformats.org/spreadsheetml/2006/main" count="271" uniqueCount="132">
  <si>
    <t>Taxon</t>
  </si>
  <si>
    <t>Reference</t>
  </si>
  <si>
    <t>Thoracic Depth</t>
  </si>
  <si>
    <t>Age</t>
  </si>
  <si>
    <t>PVL</t>
  </si>
  <si>
    <t>Estimated Total Length</t>
  </si>
  <si>
    <t>Specimen</t>
  </si>
  <si>
    <t>Eastmanosteus calliaspis</t>
  </si>
  <si>
    <t>OOL</t>
  </si>
  <si>
    <t>Harrytoombsia elegans</t>
  </si>
  <si>
    <t>Miles and Dennis 1979</t>
  </si>
  <si>
    <t>Habitat</t>
  </si>
  <si>
    <t>coastal marine</t>
  </si>
  <si>
    <t>Heintzichthys gouldii</t>
  </si>
  <si>
    <t>NHMUK PV P9335</t>
  </si>
  <si>
    <t>Heintz 1931</t>
  </si>
  <si>
    <t>Carr 1991</t>
  </si>
  <si>
    <t>Reconstruction</t>
  </si>
  <si>
    <t>pelagic marine</t>
  </si>
  <si>
    <t>Famennian</t>
  </si>
  <si>
    <t>Plourdosteus canadensis</t>
  </si>
  <si>
    <r>
      <t>V</t>
    </r>
    <r>
      <rPr>
        <sz val="11"/>
        <color theme="1"/>
        <rFont val="Calibri"/>
        <family val="2"/>
      </rPr>
      <t>ézina 1988</t>
    </r>
  </si>
  <si>
    <t>Frasnian</t>
  </si>
  <si>
    <t>Coccosteus cuspidatus</t>
  </si>
  <si>
    <t>Bungartius perissus</t>
  </si>
  <si>
    <t>CMNH 7054</t>
  </si>
  <si>
    <t>Dunkleosteus terrelli</t>
  </si>
  <si>
    <t>CMNH 5768</t>
  </si>
  <si>
    <t>estuarine</t>
  </si>
  <si>
    <t>Incisoscutum ritchei</t>
  </si>
  <si>
    <t>WAM 86.9.667</t>
  </si>
  <si>
    <t>Long 1994</t>
  </si>
  <si>
    <t>Compagopiscis croucheri</t>
  </si>
  <si>
    <t>NHMUK PV P50940</t>
  </si>
  <si>
    <t>NHMUK PV P50923</t>
  </si>
  <si>
    <t>Dennis and Miles 1981</t>
  </si>
  <si>
    <t>Length of ventral armor</t>
  </si>
  <si>
    <t>Millerosteus minor</t>
  </si>
  <si>
    <t>Desmond 1974</t>
  </si>
  <si>
    <t>Rolfosteus canningensis</t>
  </si>
  <si>
    <t>freshwater</t>
  </si>
  <si>
    <t>Watsonosteus fletti</t>
  </si>
  <si>
    <t>L.11945</t>
  </si>
  <si>
    <t>Miles and Westoll 1963</t>
  </si>
  <si>
    <t>Torosteus pulchellus</t>
  </si>
  <si>
    <t>Gardiner and Miles 1990: fig. 17</t>
  </si>
  <si>
    <t>Head Length</t>
  </si>
  <si>
    <t>CMNH 6090</t>
  </si>
  <si>
    <t>CMNH 7424</t>
  </si>
  <si>
    <t>Dennis-Bryan 1987: table 2</t>
  </si>
  <si>
    <t>NHMUK PV P50888</t>
  </si>
  <si>
    <t>NHMUK PV P50895</t>
  </si>
  <si>
    <t>NHMUK PV P50976</t>
  </si>
  <si>
    <t>Camuropiscis concinnus</t>
  </si>
  <si>
    <t>Jobbins et al. 2022, with some reconstruction for crushing</t>
  </si>
  <si>
    <t>Amazichthys trinajsticae</t>
  </si>
  <si>
    <t>Gardiner and Miles 1990: fig. 2</t>
  </si>
  <si>
    <t>Torosteus tuberculatus</t>
  </si>
  <si>
    <t>LDUCZ-V998</t>
  </si>
  <si>
    <t>PVL/Total Length</t>
  </si>
  <si>
    <t>PVL/Ventral Armor Length</t>
  </si>
  <si>
    <t>Miles and Westoll 1968: fig. 48</t>
  </si>
  <si>
    <t>Present Study</t>
  </si>
  <si>
    <t>Latocamurus coulthardi</t>
  </si>
  <si>
    <t>WAM 86.9.699</t>
  </si>
  <si>
    <t>Carr 1996: fig. 1</t>
  </si>
  <si>
    <t>Stenosteus angustopectus</t>
  </si>
  <si>
    <r>
      <t>Juvenile, holotype of "</t>
    </r>
    <r>
      <rPr>
        <i/>
        <sz val="11"/>
        <color theme="1"/>
        <rFont val="Calibri"/>
        <family val="2"/>
        <scheme val="minor"/>
      </rPr>
      <t>Gogopiscis gracilis</t>
    </r>
    <r>
      <rPr>
        <sz val="11"/>
        <color theme="1"/>
        <rFont val="Calibri"/>
        <family val="2"/>
        <scheme val="minor"/>
      </rPr>
      <t>"</t>
    </r>
  </si>
  <si>
    <t>Ventral armor reconstructed as flat in this figure</t>
  </si>
  <si>
    <t>Notes</t>
  </si>
  <si>
    <t>WAM 70.4.263</t>
  </si>
  <si>
    <t>Trinajstic and Hazelton 2007: fig. 2</t>
  </si>
  <si>
    <t>Gardiner and Miles 1994: table 1</t>
  </si>
  <si>
    <t>Dennis and Miles 1979: fig. 2 and table 1</t>
  </si>
  <si>
    <t>Long 1988</t>
  </si>
  <si>
    <t>Gymnotrachelus hydei</t>
  </si>
  <si>
    <t>Carr 1994: fig. 2</t>
  </si>
  <si>
    <t>Paramylostoma arcualis</t>
  </si>
  <si>
    <t>Dunkle 1945: fig. 3</t>
  </si>
  <si>
    <t>CMNH 7568</t>
  </si>
  <si>
    <t>Measured from the flattened ventral armor, to not make assumptions about retrodeforming the ventral shield</t>
  </si>
  <si>
    <t>Juvenile. Measured from the flattened ventral armor, to not make assumptions about retrodeforming the ventral shield</t>
  </si>
  <si>
    <t>AA.MEM.DS.8</t>
  </si>
  <si>
    <t>Reconstructed from NHMUK P50977 and NHMUK P50967 (Miles and Dennis 1979)</t>
  </si>
  <si>
    <t>Tubonasus lennardensis</t>
  </si>
  <si>
    <t>Dennis and Miles 1979: fig. 12</t>
  </si>
  <si>
    <t>Dunkle 1947</t>
  </si>
  <si>
    <t>Dennis and Miles 1979b: figure 3 and table 1</t>
  </si>
  <si>
    <t>Relative to head length</t>
  </si>
  <si>
    <t>Relative to OOL-estimated length</t>
  </si>
  <si>
    <t>Relative to posteroventrolateral plate (PVL)</t>
  </si>
  <si>
    <t>Trunk armor proportions</t>
  </si>
  <si>
    <t>late Givetian-early Frasnian</t>
  </si>
  <si>
    <t>pelagic</t>
  </si>
  <si>
    <t>Incisoscutoid Coccosteomorpha</t>
  </si>
  <si>
    <t>Aspinothoracidi</t>
  </si>
  <si>
    <t>Coccosteoid Coccosteomorpha</t>
  </si>
  <si>
    <t>Dunkleosteoidea</t>
  </si>
  <si>
    <t>Clade</t>
  </si>
  <si>
    <t>late Givetian</t>
  </si>
  <si>
    <t>Eifelian</t>
  </si>
  <si>
    <t>early Givetian</t>
  </si>
  <si>
    <r>
      <t xml:space="preserve">The scales for </t>
    </r>
    <r>
      <rPr>
        <i/>
        <sz val="11"/>
        <color theme="1"/>
        <rFont val="Calibri"/>
        <family val="2"/>
        <scheme val="minor"/>
      </rPr>
      <t xml:space="preserve">Watsonosteus </t>
    </r>
    <r>
      <rPr>
        <sz val="11"/>
        <color theme="1"/>
        <rFont val="Calibri"/>
        <family val="2"/>
        <scheme val="minor"/>
      </rPr>
      <t>in Miles and Westoll 1963 are inconsistent. Using the scale in the reconstructed skull and trunk armor figures produces lengths twice as great as those measured using the figure of the armor in situ. The reconstructed head and trunk armor are "twice natural size", and the best guess is that the scale discrepancy is due to using a scale twice natural size for the reconstructed figures. Thus, measurements were taken from the reconstructed head and trunk armor figures since they are to the same scale, but the absolute dimensions may be slightly too large.</t>
    </r>
  </si>
  <si>
    <t>Trunk height relative to PVL</t>
  </si>
  <si>
    <t>Trunk height relative to length of ventral armor</t>
  </si>
  <si>
    <t>Trunk height relative to head length</t>
  </si>
  <si>
    <t>Trunk height relative to est. total length</t>
  </si>
  <si>
    <t>Seems to be a combination of CMNH 7573 and 6666, which together preserve the entire ventral shield</t>
  </si>
  <si>
    <t>Gardiner and Miles 1994: fig. 1</t>
  </si>
  <si>
    <t>Gardiner and Miles 1994: fig. 13</t>
  </si>
  <si>
    <t>Measured from the flattened ventral armor, to not make assumptions about retrodeforming the ventral shield. The length of the PVL in this specimen is shorter than reported in Engelman (2023a), because the length of the plate was a lapsus. This is a corrected measurement measured firsthand from a case of the specimen.</t>
  </si>
  <si>
    <t>CMC VP 8294</t>
  </si>
  <si>
    <t>CMNH 6194</t>
  </si>
  <si>
    <t>Juvenile. Trunk height may be a little high (~1-2 cm) because it had to be measured from photos</t>
  </si>
  <si>
    <t>Cranium height (to ventral margin of cheek unit)</t>
  </si>
  <si>
    <t>NHMUK PV P50904</t>
  </si>
  <si>
    <t>NHMUK PV P50942</t>
  </si>
  <si>
    <t>NHMUK PV P50941</t>
  </si>
  <si>
    <t>NHMUK PV P50943</t>
  </si>
  <si>
    <t>WAM 70.4.864</t>
  </si>
  <si>
    <t>Total skull height</t>
  </si>
  <si>
    <t>Long 1995</t>
  </si>
  <si>
    <t>Mcnamaraspis kaprios</t>
  </si>
  <si>
    <t>WAM 86.9.676</t>
  </si>
  <si>
    <t>Head height scaled from reconstruction in Figure 5 of this study, which is supposedly modelled after this specimen</t>
  </si>
  <si>
    <t>Height height is probably far too short based on reconstruction. In other specimens like CMNH 5266, the head appears to be deeper and fit more smoothly into the anterior notch of the anterior lateral plate. The elongate marginal is also not depicted in that reconstruction</t>
  </si>
  <si>
    <r>
      <t xml:space="preserve">Head height may be too deep, as that reconstruction is heavily based on </t>
    </r>
    <r>
      <rPr>
        <i/>
        <sz val="11"/>
        <color theme="1"/>
        <rFont val="Calibri"/>
        <family val="2"/>
        <scheme val="minor"/>
      </rPr>
      <t>Dunkleosteus</t>
    </r>
  </si>
  <si>
    <t>Juvenile. Trunk height and head heights approximate due to specimen being mediolaterally crushed</t>
  </si>
  <si>
    <t>Cranium height/head length</t>
  </si>
  <si>
    <t>Skull height/head length</t>
  </si>
  <si>
    <t>WAM 70.4.254</t>
  </si>
  <si>
    <t>WAM 70.4.257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</si>
</sst>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5" x14ac:knownFonts="1">
    <font>
      <sz val="11"/>
      <color theme="1"/>
      <name val="Calibri"/>
      <family val="2"/>
      <scheme val="minor"/>
    </font>
    <font>
      <i/>
      <sz val="11"/>
      <color theme="1"/>
      <name val="Calibri"/>
      <family val="2"/>
      <scheme val="minor"/>
    </font>
    <font>
      <sz val="11"/>
      <color theme="1"/>
      <name val="Calibri"/>
      <family val="2"/>
    </font>
    <font>
      <b/>
      <sz val="11"/>
      <color theme="1"/>
      <name val="Calibri"/>
      <family val="2"/>
      <scheme val="minor"/>
    </font>
    <font>
      <b/>
      <i/>
      <sz val="11"/>
      <color theme="1"/>
      <name val="Calibri"/>
      <family val="2"/>
      <scheme val="minor"/>
    </font>
  </fonts>
  <fills count="2">
    <fill>
      <patternFill patternType="none"/>
    </fill>
    <fill>
      <patternFill patternType="gray125"/>
    </fill>
  </fills>
  <borders count="3">
    <border>
      <left/>
      <right/>
      <top/>
      <bottom/>
      <diagonal/>
    </border>
    <border>
      <left style="thin">
        <color indexed="64"/>
      </left>
      <right/>
      <top/>
      <bottom/>
      <diagonal/>
    </border>
    <border>
      <left/>
      <right style="thin">
        <color indexed="64"/>
      </right>
      <top/>
      <bottom/>
      <diagonal/>
    </border>
  </borders>
  <cellStyleXfs count="1">
    <xf numFmtId="0" fontId="0" fillId="0" borderId="0"/>
  </cellStyleXfs>
  <cellXfs count="21">
    <xf numFmtId="0" fontId="0" fillId="0" borderId="0" xfId="0"/>
    <xf numFmtId="0" fontId="0" fillId="0" borderId="0" xfId="0" applyAlignment="1">
      <alignment horizontal="center"/>
    </xf>
    <xf numFmtId="0" fontId="0" fillId="0" borderId="0" xfId="0" applyAlignment="1">
      <alignment horizontal="left"/>
    </xf>
    <xf numFmtId="0" fontId="1" fillId="0" borderId="0" xfId="0" applyFont="1" applyAlignment="1">
      <alignment horizontal="left"/>
    </xf>
    <xf numFmtId="164" fontId="0" fillId="0" borderId="0" xfId="0" applyNumberFormat="1" applyAlignment="1">
      <alignment horizontal="center"/>
    </xf>
    <xf numFmtId="2" fontId="0" fillId="0" borderId="0" xfId="0" applyNumberFormat="1" applyAlignment="1">
      <alignment horizontal="center"/>
    </xf>
    <xf numFmtId="165" fontId="0" fillId="0" borderId="0" xfId="0" applyNumberFormat="1" applyAlignment="1">
      <alignment horizontal="center"/>
    </xf>
    <xf numFmtId="0" fontId="0" fillId="0" borderId="0" xfId="0" applyAlignment="1">
      <alignment horizontal="center" wrapText="1"/>
    </xf>
    <xf numFmtId="0" fontId="0" fillId="0" borderId="2" xfId="0" applyBorder="1" applyAlignment="1">
      <alignment horizontal="center" wrapText="1"/>
    </xf>
    <xf numFmtId="0" fontId="4" fillId="0" borderId="0" xfId="0" applyFont="1" applyAlignment="1">
      <alignment horizontal="left"/>
    </xf>
    <xf numFmtId="2" fontId="3" fillId="0" borderId="0" xfId="0" applyNumberFormat="1" applyFont="1" applyAlignment="1">
      <alignment horizontal="center"/>
    </xf>
    <xf numFmtId="164" fontId="3" fillId="0" borderId="0" xfId="0" applyNumberFormat="1" applyFont="1" applyAlignment="1">
      <alignment horizontal="center"/>
    </xf>
    <xf numFmtId="2" fontId="0" fillId="0" borderId="2" xfId="0" applyNumberFormat="1" applyBorder="1" applyAlignment="1">
      <alignment horizontal="center"/>
    </xf>
    <xf numFmtId="0" fontId="0" fillId="0" borderId="2" xfId="0" applyBorder="1" applyAlignment="1">
      <alignment horizontal="center"/>
    </xf>
    <xf numFmtId="2" fontId="3" fillId="0" borderId="2" xfId="0" applyNumberFormat="1" applyFont="1" applyBorder="1" applyAlignment="1">
      <alignment horizontal="center"/>
    </xf>
    <xf numFmtId="164" fontId="0" fillId="0" borderId="2" xfId="0" applyNumberFormat="1" applyBorder="1" applyAlignment="1">
      <alignment horizontal="center"/>
    </xf>
    <xf numFmtId="164" fontId="3" fillId="0" borderId="2" xfId="0" applyNumberFormat="1" applyFont="1" applyBorder="1" applyAlignment="1">
      <alignment horizontal="center"/>
    </xf>
    <xf numFmtId="0" fontId="3" fillId="0" borderId="1" xfId="0" applyFont="1" applyBorder="1" applyAlignment="1">
      <alignment horizontal="center"/>
    </xf>
    <xf numFmtId="0" fontId="3" fillId="0" borderId="0" xfId="0" applyFont="1" applyAlignment="1">
      <alignment horizontal="center"/>
    </xf>
    <xf numFmtId="0" fontId="3" fillId="0" borderId="0" xfId="0" applyFont="1" applyAlignment="1">
      <alignment horizontal="left"/>
    </xf>
    <xf numFmtId="0" fontId="3" fillId="0" borderId="2"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CE5EC-0C82-4607-AFFD-96C67DD2EFFA}">
  <dimension ref="A1:X40"/>
  <sheetViews>
    <sheetView tabSelected="1" workbookViewId="0">
      <pane xSplit="2" ySplit="2" topLeftCell="O3" activePane="bottomRight" state="frozen"/>
      <selection pane="topRight" activeCell="C1" sqref="C1"/>
      <selection pane="bottomLeft" activeCell="A2" sqref="A2"/>
      <selection pane="bottomRight" activeCell="Y29" sqref="Y29"/>
    </sheetView>
  </sheetViews>
  <sheetFormatPr defaultColWidth="8.83984375" defaultRowHeight="14.4" x14ac:dyDescent="0.55000000000000004"/>
  <cols>
    <col min="1" max="1" width="22" style="2" bestFit="1" customWidth="1"/>
    <col min="2" max="2" width="16.15625" style="1" bestFit="1" customWidth="1"/>
    <col min="3" max="3" width="16.15625" style="1" customWidth="1"/>
    <col min="4" max="4" width="20.15625" style="1" bestFit="1" customWidth="1"/>
    <col min="5" max="5" width="20.15625" style="2" customWidth="1"/>
    <col min="6" max="6" width="9.68359375" style="1" customWidth="1"/>
    <col min="7" max="7" width="11.578125" style="1" bestFit="1" customWidth="1"/>
    <col min="8" max="8" width="19" style="1" bestFit="1" customWidth="1"/>
    <col min="9" max="9" width="9.15625" style="1" customWidth="1"/>
    <col min="10" max="10" width="19" style="1" bestFit="1" customWidth="1"/>
    <col min="11" max="11" width="22.68359375" style="1" customWidth="1"/>
    <col min="12" max="12" width="19" style="1" customWidth="1"/>
    <col min="13" max="13" width="22.68359375" style="1" customWidth="1"/>
    <col min="14" max="14" width="19" style="1" customWidth="1"/>
    <col min="15" max="15" width="12.578125" style="1" customWidth="1"/>
    <col min="16" max="16" width="13.26171875" style="1" customWidth="1"/>
    <col min="17" max="17" width="19" style="1" bestFit="1" customWidth="1"/>
    <col min="18" max="18" width="8.83984375" style="1"/>
    <col min="19" max="19" width="12.41796875" style="1" bestFit="1" customWidth="1"/>
    <col min="20" max="21" width="12.41796875" style="1" customWidth="1"/>
    <col min="22" max="22" width="22.15625" style="1" bestFit="1" customWidth="1"/>
    <col min="23" max="23" width="12.26171875" style="1" bestFit="1" customWidth="1"/>
    <col min="24" max="24" width="9.15625" customWidth="1"/>
    <col min="25" max="16384" width="8.83984375" style="1"/>
  </cols>
  <sheetData>
    <row r="1" spans="1:23" x14ac:dyDescent="0.55000000000000004">
      <c r="A1" s="19" t="s">
        <v>0</v>
      </c>
      <c r="B1" s="18" t="s">
        <v>6</v>
      </c>
      <c r="C1" s="18" t="s">
        <v>98</v>
      </c>
      <c r="D1" s="18" t="s">
        <v>1</v>
      </c>
      <c r="E1" s="19" t="s">
        <v>69</v>
      </c>
      <c r="F1" s="18" t="s">
        <v>91</v>
      </c>
      <c r="G1" s="18"/>
      <c r="H1" s="18"/>
      <c r="I1" s="17" t="s">
        <v>88</v>
      </c>
      <c r="J1" s="18"/>
      <c r="K1" s="18"/>
      <c r="L1" s="18"/>
      <c r="M1" s="18"/>
      <c r="N1" s="20"/>
      <c r="O1" s="17" t="s">
        <v>89</v>
      </c>
      <c r="P1" s="18"/>
      <c r="Q1" s="20"/>
      <c r="R1" s="17" t="s">
        <v>90</v>
      </c>
      <c r="S1" s="18"/>
      <c r="T1" s="18"/>
      <c r="U1" s="18"/>
    </row>
    <row r="2" spans="1:23" ht="28.5" customHeight="1" x14ac:dyDescent="0.55000000000000004">
      <c r="A2" s="19"/>
      <c r="B2" s="18"/>
      <c r="C2" s="18"/>
      <c r="D2" s="18"/>
      <c r="E2" s="19"/>
      <c r="F2" s="7" t="s">
        <v>2</v>
      </c>
      <c r="G2" s="7" t="s">
        <v>36</v>
      </c>
      <c r="H2" s="8" t="s">
        <v>104</v>
      </c>
      <c r="I2" s="7" t="s">
        <v>46</v>
      </c>
      <c r="J2" s="7" t="s">
        <v>105</v>
      </c>
      <c r="K2" s="7" t="s">
        <v>114</v>
      </c>
      <c r="L2" s="7" t="s">
        <v>128</v>
      </c>
      <c r="M2" s="7" t="s">
        <v>120</v>
      </c>
      <c r="N2" s="8" t="s">
        <v>129</v>
      </c>
      <c r="O2" s="1" t="s">
        <v>8</v>
      </c>
      <c r="P2" s="7" t="s">
        <v>5</v>
      </c>
      <c r="Q2" s="8" t="s">
        <v>106</v>
      </c>
      <c r="R2" s="1" t="s">
        <v>4</v>
      </c>
      <c r="S2" s="7" t="s">
        <v>103</v>
      </c>
      <c r="T2" s="7" t="s">
        <v>60</v>
      </c>
      <c r="U2" s="7" t="s">
        <v>59</v>
      </c>
      <c r="V2" s="1" t="s">
        <v>3</v>
      </c>
      <c r="W2" s="1" t="s">
        <v>11</v>
      </c>
    </row>
    <row r="3" spans="1:23" x14ac:dyDescent="0.55000000000000004">
      <c r="A3" s="3" t="s">
        <v>23</v>
      </c>
      <c r="B3" s="1" t="s">
        <v>17</v>
      </c>
      <c r="C3" s="1" t="s">
        <v>96</v>
      </c>
      <c r="D3" s="1" t="s">
        <v>61</v>
      </c>
      <c r="F3" s="1">
        <v>7.3159999999999998</v>
      </c>
      <c r="G3" s="1">
        <v>10.42</v>
      </c>
      <c r="H3" s="12">
        <f t="shared" ref="H3:H29" si="0">F3/G3</f>
        <v>0.70211132437619961</v>
      </c>
      <c r="I3" s="1">
        <v>7.08</v>
      </c>
      <c r="J3" s="5">
        <f t="shared" ref="J3:J40" si="1">F3/I3</f>
        <v>1.0333333333333332</v>
      </c>
      <c r="K3" s="5">
        <v>5.09</v>
      </c>
      <c r="L3" s="5">
        <f t="shared" ref="L3:L23" si="2">K3/I3</f>
        <v>0.71892655367231639</v>
      </c>
      <c r="M3" s="5">
        <v>5.74</v>
      </c>
      <c r="N3" s="12">
        <f>M3/I3</f>
        <v>0.81073446327683618</v>
      </c>
      <c r="O3" s="1">
        <v>6.49</v>
      </c>
      <c r="P3" s="5">
        <v>39.4</v>
      </c>
      <c r="Q3" s="15">
        <f t="shared" ref="Q3:Q10" si="3">F3/P3</f>
        <v>0.18568527918781727</v>
      </c>
      <c r="R3" s="1">
        <v>5.65</v>
      </c>
      <c r="S3" s="4">
        <f t="shared" ref="S3:S10" si="4">F3/R3</f>
        <v>1.294867256637168</v>
      </c>
      <c r="T3" s="4">
        <f t="shared" ref="T3:T10" si="5">R3/G3</f>
        <v>0.54222648752399238</v>
      </c>
      <c r="U3" s="4">
        <f t="shared" ref="U3:U10" si="6">R3/P3</f>
        <v>0.14340101522842641</v>
      </c>
      <c r="V3" s="1" t="s">
        <v>100</v>
      </c>
      <c r="W3" s="1" t="s">
        <v>28</v>
      </c>
    </row>
    <row r="4" spans="1:23" x14ac:dyDescent="0.55000000000000004">
      <c r="A4" s="3" t="s">
        <v>37</v>
      </c>
      <c r="B4" s="1" t="s">
        <v>58</v>
      </c>
      <c r="C4" s="1" t="s">
        <v>96</v>
      </c>
      <c r="D4" s="1" t="s">
        <v>38</v>
      </c>
      <c r="F4" s="1">
        <v>2.58</v>
      </c>
      <c r="G4" s="1">
        <v>3.8839999999999999</v>
      </c>
      <c r="H4" s="12">
        <f t="shared" si="0"/>
        <v>0.66426364572605567</v>
      </c>
      <c r="I4" s="1">
        <v>2.96</v>
      </c>
      <c r="J4" s="5">
        <f t="shared" si="1"/>
        <v>0.8716216216216216</v>
      </c>
      <c r="K4" s="5">
        <v>2.08</v>
      </c>
      <c r="L4" s="5">
        <f t="shared" si="2"/>
        <v>0.70270270270270274</v>
      </c>
      <c r="M4" s="5">
        <v>2.08</v>
      </c>
      <c r="N4" s="12">
        <f t="shared" ref="N4:N23" si="7">M4/I4</f>
        <v>0.70270270270270274</v>
      </c>
      <c r="O4" s="1">
        <v>2.36</v>
      </c>
      <c r="P4" s="5">
        <f t="shared" ref="P4:P10" si="8">EXP(0.993271*LN(O4)+1.881925)*1.015</f>
        <v>15.637897536945189</v>
      </c>
      <c r="Q4" s="15">
        <f t="shared" si="3"/>
        <v>0.16498381536933859</v>
      </c>
      <c r="R4" s="1">
        <v>1.8720000000000001</v>
      </c>
      <c r="S4" s="4">
        <f t="shared" si="4"/>
        <v>1.3782051282051282</v>
      </c>
      <c r="T4" s="4">
        <f t="shared" si="5"/>
        <v>0.48197734294541711</v>
      </c>
      <c r="U4" s="4">
        <f t="shared" si="6"/>
        <v>0.11970918696565964</v>
      </c>
      <c r="V4" s="1" t="s">
        <v>101</v>
      </c>
      <c r="W4" s="1" t="s">
        <v>40</v>
      </c>
    </row>
    <row r="5" spans="1:23" x14ac:dyDescent="0.55000000000000004">
      <c r="A5" s="3" t="s">
        <v>20</v>
      </c>
      <c r="B5" s="1" t="s">
        <v>17</v>
      </c>
      <c r="C5" s="1" t="s">
        <v>96</v>
      </c>
      <c r="D5" s="1" t="s">
        <v>21</v>
      </c>
      <c r="F5" s="1">
        <v>8.8190000000000008</v>
      </c>
      <c r="G5" s="5">
        <v>15.445</v>
      </c>
      <c r="H5" s="12">
        <f t="shared" si="0"/>
        <v>0.57099384914211726</v>
      </c>
      <c r="I5" s="1">
        <v>10.42</v>
      </c>
      <c r="J5" s="5">
        <f t="shared" si="1"/>
        <v>0.84635316698656438</v>
      </c>
      <c r="K5" s="5">
        <v>5.7</v>
      </c>
      <c r="L5" s="5">
        <f t="shared" si="2"/>
        <v>0.54702495201535506</v>
      </c>
      <c r="M5" s="5">
        <v>7.49</v>
      </c>
      <c r="N5" s="12">
        <f t="shared" si="7"/>
        <v>0.71880998080614211</v>
      </c>
      <c r="O5" s="1">
        <v>9.234</v>
      </c>
      <c r="P5" s="5">
        <f t="shared" si="8"/>
        <v>60.627470208196918</v>
      </c>
      <c r="Q5" s="15">
        <f t="shared" si="3"/>
        <v>0.14546211428112102</v>
      </c>
      <c r="R5" s="1">
        <v>7.6779999999999999</v>
      </c>
      <c r="S5" s="4">
        <f t="shared" si="4"/>
        <v>1.148606407918729</v>
      </c>
      <c r="T5" s="4">
        <f t="shared" si="5"/>
        <v>0.49711880867594688</v>
      </c>
      <c r="U5" s="4">
        <f t="shared" si="6"/>
        <v>0.12664226255249431</v>
      </c>
      <c r="V5" s="1" t="s">
        <v>22</v>
      </c>
      <c r="W5" s="1" t="s">
        <v>12</v>
      </c>
    </row>
    <row r="6" spans="1:23" x14ac:dyDescent="0.55000000000000004">
      <c r="A6" s="3" t="s">
        <v>41</v>
      </c>
      <c r="B6" s="1" t="s">
        <v>42</v>
      </c>
      <c r="C6" s="1" t="s">
        <v>96</v>
      </c>
      <c r="D6" s="1" t="s">
        <v>43</v>
      </c>
      <c r="E6" s="2" t="s">
        <v>102</v>
      </c>
      <c r="F6" s="1">
        <v>11.88</v>
      </c>
      <c r="G6" s="1">
        <v>15.88</v>
      </c>
      <c r="H6" s="12">
        <f t="shared" si="0"/>
        <v>0.74811083123425692</v>
      </c>
      <c r="I6" s="1">
        <v>14.33</v>
      </c>
      <c r="J6" s="5">
        <f t="shared" si="1"/>
        <v>0.82903000697836715</v>
      </c>
      <c r="K6" s="5" t="e">
        <f>NA()</f>
        <v>#N/A</v>
      </c>
      <c r="L6" s="5" t="e">
        <f t="shared" si="2"/>
        <v>#N/A</v>
      </c>
      <c r="M6" s="5" t="e">
        <f>NA()</f>
        <v>#N/A</v>
      </c>
      <c r="N6" s="12" t="e">
        <f t="shared" si="7"/>
        <v>#N/A</v>
      </c>
      <c r="O6" s="1">
        <v>12.4</v>
      </c>
      <c r="P6" s="5">
        <f t="shared" si="8"/>
        <v>81.253061909561637</v>
      </c>
      <c r="Q6" s="15">
        <f t="shared" si="3"/>
        <v>0.14620987469029761</v>
      </c>
      <c r="R6" s="1">
        <v>7.4409999999999998</v>
      </c>
      <c r="S6" s="4">
        <f t="shared" si="4"/>
        <v>1.5965596022040049</v>
      </c>
      <c r="T6" s="4">
        <f t="shared" si="5"/>
        <v>0.46857682619647351</v>
      </c>
      <c r="U6" s="4">
        <f t="shared" si="6"/>
        <v>9.1578087337584546E-2</v>
      </c>
      <c r="V6" s="1" t="s">
        <v>99</v>
      </c>
      <c r="W6" s="1" t="s">
        <v>28</v>
      </c>
    </row>
    <row r="7" spans="1:23" x14ac:dyDescent="0.55000000000000004">
      <c r="A7" s="3" t="s">
        <v>53</v>
      </c>
      <c r="B7" s="1" t="s">
        <v>52</v>
      </c>
      <c r="C7" s="1" t="s">
        <v>94</v>
      </c>
      <c r="D7" s="1" t="s">
        <v>87</v>
      </c>
      <c r="F7" s="1">
        <v>3.63</v>
      </c>
      <c r="G7" s="1">
        <v>7.92</v>
      </c>
      <c r="H7" s="12">
        <f t="shared" si="0"/>
        <v>0.45833333333333331</v>
      </c>
      <c r="I7" s="1">
        <v>6.2</v>
      </c>
      <c r="J7" s="5">
        <f t="shared" si="1"/>
        <v>0.5854838709677419</v>
      </c>
      <c r="K7" s="5">
        <v>2.4300000000000002</v>
      </c>
      <c r="L7" s="5">
        <f t="shared" si="2"/>
        <v>0.39193548387096777</v>
      </c>
      <c r="M7" s="5">
        <v>3.02</v>
      </c>
      <c r="N7" s="12">
        <f t="shared" si="7"/>
        <v>0.48709677419354835</v>
      </c>
      <c r="O7" s="6">
        <v>4.43</v>
      </c>
      <c r="P7" s="5">
        <f t="shared" si="8"/>
        <v>29.230063622862435</v>
      </c>
      <c r="Q7" s="15">
        <f t="shared" si="3"/>
        <v>0.12418720830839307</v>
      </c>
      <c r="R7" s="1">
        <v>4.46</v>
      </c>
      <c r="S7" s="4">
        <f t="shared" si="4"/>
        <v>0.81390134529147984</v>
      </c>
      <c r="T7" s="4">
        <f t="shared" si="5"/>
        <v>0.56313131313131315</v>
      </c>
      <c r="U7" s="4">
        <f t="shared" si="6"/>
        <v>0.15258263059378321</v>
      </c>
      <c r="V7" s="1" t="s">
        <v>92</v>
      </c>
      <c r="W7" s="1" t="s">
        <v>12</v>
      </c>
    </row>
    <row r="8" spans="1:23" x14ac:dyDescent="0.55000000000000004">
      <c r="A8" s="3" t="s">
        <v>32</v>
      </c>
      <c r="B8" t="s">
        <v>33</v>
      </c>
      <c r="C8" s="1" t="s">
        <v>94</v>
      </c>
      <c r="D8" t="s">
        <v>109</v>
      </c>
      <c r="E8" s="2" t="s">
        <v>67</v>
      </c>
      <c r="F8" s="1">
        <v>4.9119999999999999</v>
      </c>
      <c r="G8" s="1">
        <v>8.6050000000000004</v>
      </c>
      <c r="H8" s="12">
        <f t="shared" si="0"/>
        <v>0.57083091226031368</v>
      </c>
      <c r="I8" s="1">
        <v>5.3179999999999996</v>
      </c>
      <c r="J8" s="5">
        <f t="shared" si="1"/>
        <v>0.92365550959007148</v>
      </c>
      <c r="K8" s="5">
        <v>2.81</v>
      </c>
      <c r="L8" s="5">
        <f t="shared" si="2"/>
        <v>0.52839413313275674</v>
      </c>
      <c r="M8" s="5">
        <v>3.63</v>
      </c>
      <c r="N8" s="12">
        <f t="shared" si="7"/>
        <v>0.68258743888679962</v>
      </c>
      <c r="O8" s="1">
        <v>4.8099999999999996</v>
      </c>
      <c r="P8" s="5">
        <f t="shared" si="8"/>
        <v>31.719812191693425</v>
      </c>
      <c r="Q8" s="15">
        <f t="shared" si="3"/>
        <v>0.15485589795788016</v>
      </c>
      <c r="R8" s="1">
        <v>4.6929999999999996</v>
      </c>
      <c r="S8" s="4">
        <f t="shared" si="4"/>
        <v>1.0466652461112296</v>
      </c>
      <c r="T8" s="4">
        <f t="shared" si="5"/>
        <v>0.54538059267867511</v>
      </c>
      <c r="U8" s="4">
        <f t="shared" si="6"/>
        <v>0.14795169566700561</v>
      </c>
      <c r="V8" s="1" t="s">
        <v>92</v>
      </c>
      <c r="W8" s="1" t="s">
        <v>12</v>
      </c>
    </row>
    <row r="9" spans="1:23" x14ac:dyDescent="0.55000000000000004">
      <c r="A9" s="3" t="s">
        <v>32</v>
      </c>
      <c r="B9" s="1" t="s">
        <v>17</v>
      </c>
      <c r="C9" s="1" t="s">
        <v>94</v>
      </c>
      <c r="D9" t="s">
        <v>108</v>
      </c>
      <c r="F9" s="1">
        <v>5.8650000000000002</v>
      </c>
      <c r="G9" s="6">
        <v>10.02</v>
      </c>
      <c r="H9" s="12">
        <f t="shared" si="0"/>
        <v>0.58532934131736536</v>
      </c>
      <c r="I9" s="1">
        <v>6.2</v>
      </c>
      <c r="J9" s="5">
        <f t="shared" si="1"/>
        <v>0.94596774193548383</v>
      </c>
      <c r="K9" s="5">
        <v>3.77</v>
      </c>
      <c r="L9" s="5">
        <f t="shared" si="2"/>
        <v>0.60806451612903223</v>
      </c>
      <c r="M9" s="5">
        <v>4.41</v>
      </c>
      <c r="N9" s="12">
        <f t="shared" si="7"/>
        <v>0.71129032258064517</v>
      </c>
      <c r="O9" s="1">
        <v>5.4109999999999996</v>
      </c>
      <c r="P9" s="5">
        <f t="shared" si="8"/>
        <v>35.654881263179419</v>
      </c>
      <c r="Q9" s="15">
        <f t="shared" si="3"/>
        <v>0.16449360626694193</v>
      </c>
      <c r="R9" s="6">
        <v>5.5990000000000002</v>
      </c>
      <c r="S9" s="4">
        <f t="shared" si="4"/>
        <v>1.0475084836577961</v>
      </c>
      <c r="T9" s="4">
        <f t="shared" si="5"/>
        <v>0.55878243512974057</v>
      </c>
      <c r="U9" s="4">
        <f t="shared" si="6"/>
        <v>0.15703319718475836</v>
      </c>
      <c r="V9" s="1" t="s">
        <v>92</v>
      </c>
      <c r="W9" s="1" t="s">
        <v>12</v>
      </c>
    </row>
    <row r="10" spans="1:23" x14ac:dyDescent="0.55000000000000004">
      <c r="A10" s="3" t="s">
        <v>32</v>
      </c>
      <c r="B10" s="1" t="s">
        <v>70</v>
      </c>
      <c r="C10" s="1" t="s">
        <v>94</v>
      </c>
      <c r="D10" s="1" t="s">
        <v>71</v>
      </c>
      <c r="F10" s="1">
        <v>6.21</v>
      </c>
      <c r="G10" s="1">
        <v>10.67</v>
      </c>
      <c r="H10" s="12">
        <f t="shared" si="0"/>
        <v>0.58200562324273664</v>
      </c>
      <c r="I10" s="1">
        <v>6.6</v>
      </c>
      <c r="J10" s="5">
        <f t="shared" si="1"/>
        <v>0.94090909090909092</v>
      </c>
      <c r="K10" s="5">
        <v>3.94</v>
      </c>
      <c r="L10" s="5">
        <f t="shared" si="2"/>
        <v>0.59696969696969704</v>
      </c>
      <c r="M10" s="5">
        <v>4.6900000000000004</v>
      </c>
      <c r="N10" s="12">
        <f t="shared" si="7"/>
        <v>0.71060606060606069</v>
      </c>
      <c r="O10" s="1">
        <v>6.12</v>
      </c>
      <c r="P10" s="1">
        <f t="shared" si="8"/>
        <v>40.293320373955794</v>
      </c>
      <c r="Q10" s="15">
        <f t="shared" si="3"/>
        <v>0.15411983778864571</v>
      </c>
      <c r="R10" s="1">
        <v>5.69</v>
      </c>
      <c r="S10" s="4">
        <f t="shared" si="4"/>
        <v>1.0913884007029877</v>
      </c>
      <c r="T10" s="4">
        <f t="shared" si="5"/>
        <v>0.53327085285848175</v>
      </c>
      <c r="U10" s="4">
        <f t="shared" si="6"/>
        <v>0.14121447294966089</v>
      </c>
      <c r="V10" s="1" t="s">
        <v>92</v>
      </c>
      <c r="W10" s="1" t="s">
        <v>12</v>
      </c>
    </row>
    <row r="11" spans="1:23" x14ac:dyDescent="0.55000000000000004">
      <c r="A11" s="3" t="s">
        <v>32</v>
      </c>
      <c r="B11" s="1" t="s">
        <v>115</v>
      </c>
      <c r="C11" s="1" t="s">
        <v>94</v>
      </c>
      <c r="D11" s="1" t="s">
        <v>72</v>
      </c>
      <c r="F11" s="1">
        <v>3.38</v>
      </c>
      <c r="G11" s="1">
        <v>7.23</v>
      </c>
      <c r="H11" s="12">
        <f t="shared" si="0"/>
        <v>0.46749654218533881</v>
      </c>
      <c r="I11" s="1">
        <v>4.53</v>
      </c>
      <c r="J11" s="5">
        <f t="shared" si="1"/>
        <v>0.74613686534216328</v>
      </c>
      <c r="K11" s="5" t="e">
        <f>NA()</f>
        <v>#N/A</v>
      </c>
      <c r="L11" s="5" t="e">
        <f t="shared" si="2"/>
        <v>#N/A</v>
      </c>
      <c r="M11" s="5" t="e">
        <f>NA()</f>
        <v>#N/A</v>
      </c>
      <c r="N11" s="12" t="e">
        <f t="shared" si="7"/>
        <v>#N/A</v>
      </c>
      <c r="O11" s="1" t="e">
        <f>NA()</f>
        <v>#N/A</v>
      </c>
      <c r="P11" s="1" t="e">
        <f>NA()</f>
        <v>#N/A</v>
      </c>
      <c r="Q11" s="15" t="e">
        <f>NA()</f>
        <v>#N/A</v>
      </c>
      <c r="R11" s="1" t="e">
        <f>NA()</f>
        <v>#N/A</v>
      </c>
      <c r="S11" s="4" t="e">
        <f>NA()</f>
        <v>#N/A</v>
      </c>
      <c r="T11" s="1" t="e">
        <f>NA()</f>
        <v>#N/A</v>
      </c>
      <c r="U11" s="1" t="e">
        <f>NA()</f>
        <v>#N/A</v>
      </c>
      <c r="V11" s="1" t="s">
        <v>92</v>
      </c>
      <c r="W11" s="1" t="s">
        <v>12</v>
      </c>
    </row>
    <row r="12" spans="1:23" x14ac:dyDescent="0.55000000000000004">
      <c r="A12" s="3" t="s">
        <v>32</v>
      </c>
      <c r="B12" s="1" t="s">
        <v>117</v>
      </c>
      <c r="C12" s="1" t="s">
        <v>94</v>
      </c>
      <c r="D12" s="1" t="s">
        <v>72</v>
      </c>
      <c r="F12" s="1">
        <v>4.62</v>
      </c>
      <c r="G12" s="1">
        <v>9.31</v>
      </c>
      <c r="H12" s="12">
        <f t="shared" si="0"/>
        <v>0.49624060150375937</v>
      </c>
      <c r="I12" s="1">
        <v>5.55</v>
      </c>
      <c r="J12" s="5">
        <f t="shared" si="1"/>
        <v>0.83243243243243248</v>
      </c>
      <c r="K12" s="5" t="e">
        <f>NA()</f>
        <v>#N/A</v>
      </c>
      <c r="L12" s="5" t="e">
        <f t="shared" si="2"/>
        <v>#N/A</v>
      </c>
      <c r="M12" s="5" t="e">
        <f>NA()</f>
        <v>#N/A</v>
      </c>
      <c r="N12" s="12" t="e">
        <f t="shared" si="7"/>
        <v>#N/A</v>
      </c>
      <c r="O12" s="1" t="e">
        <f>NA()</f>
        <v>#N/A</v>
      </c>
      <c r="P12" s="1" t="e">
        <f>NA()</f>
        <v>#N/A</v>
      </c>
      <c r="Q12" s="15" t="e">
        <f>NA()</f>
        <v>#N/A</v>
      </c>
      <c r="R12" s="1" t="e">
        <f>NA()</f>
        <v>#N/A</v>
      </c>
      <c r="S12" s="4" t="e">
        <f>NA()</f>
        <v>#N/A</v>
      </c>
      <c r="T12" s="1" t="e">
        <f>NA()</f>
        <v>#N/A</v>
      </c>
      <c r="U12" s="1" t="e">
        <f>NA()</f>
        <v>#N/A</v>
      </c>
      <c r="V12" s="1" t="s">
        <v>92</v>
      </c>
      <c r="W12" s="1" t="s">
        <v>12</v>
      </c>
    </row>
    <row r="13" spans="1:23" x14ac:dyDescent="0.55000000000000004">
      <c r="A13" s="3" t="s">
        <v>32</v>
      </c>
      <c r="B13" s="1" t="s">
        <v>116</v>
      </c>
      <c r="C13" s="1" t="s">
        <v>94</v>
      </c>
      <c r="D13" s="1" t="s">
        <v>72</v>
      </c>
      <c r="F13" s="1">
        <v>6.13</v>
      </c>
      <c r="G13" s="1">
        <v>9.9</v>
      </c>
      <c r="H13" s="12">
        <f t="shared" si="0"/>
        <v>0.61919191919191918</v>
      </c>
      <c r="I13" s="1">
        <v>6.48</v>
      </c>
      <c r="J13" s="5">
        <f t="shared" si="1"/>
        <v>0.94598765432098753</v>
      </c>
      <c r="K13" s="5" t="e">
        <f>NA()</f>
        <v>#N/A</v>
      </c>
      <c r="L13" s="5" t="e">
        <f t="shared" si="2"/>
        <v>#N/A</v>
      </c>
      <c r="M13" s="5" t="e">
        <f>NA()</f>
        <v>#N/A</v>
      </c>
      <c r="N13" s="12" t="e">
        <f t="shared" si="7"/>
        <v>#N/A</v>
      </c>
      <c r="O13" s="1" t="e">
        <f>NA()</f>
        <v>#N/A</v>
      </c>
      <c r="P13" s="1" t="e">
        <f>NA()</f>
        <v>#N/A</v>
      </c>
      <c r="Q13" s="15" t="e">
        <f>NA()</f>
        <v>#N/A</v>
      </c>
      <c r="R13" s="1">
        <v>5.4249999999999998</v>
      </c>
      <c r="S13" s="4">
        <f t="shared" ref="S13" si="9">F13/R13</f>
        <v>1.1299539170506914</v>
      </c>
      <c r="T13" s="4">
        <f t="shared" ref="T13" si="10">R13/G13</f>
        <v>0.5479797979797979</v>
      </c>
      <c r="U13" s="4" t="e">
        <f t="shared" ref="U13" si="11">R13/P13</f>
        <v>#N/A</v>
      </c>
      <c r="V13" s="1" t="s">
        <v>92</v>
      </c>
      <c r="W13" s="1" t="s">
        <v>12</v>
      </c>
    </row>
    <row r="14" spans="1:23" x14ac:dyDescent="0.55000000000000004">
      <c r="A14" s="3" t="s">
        <v>32</v>
      </c>
      <c r="B14" s="1" t="s">
        <v>118</v>
      </c>
      <c r="C14" s="1" t="s">
        <v>94</v>
      </c>
      <c r="D14" s="1" t="s">
        <v>72</v>
      </c>
      <c r="F14" s="1">
        <v>3.23</v>
      </c>
      <c r="G14" s="1">
        <v>6.48</v>
      </c>
      <c r="H14" s="12">
        <f t="shared" si="0"/>
        <v>0.49845679012345673</v>
      </c>
      <c r="I14" s="1">
        <v>4.3099999999999996</v>
      </c>
      <c r="J14" s="5">
        <f t="shared" si="1"/>
        <v>0.74941995359628777</v>
      </c>
      <c r="K14" s="5" t="e">
        <f>NA()</f>
        <v>#N/A</v>
      </c>
      <c r="L14" s="5" t="e">
        <f t="shared" si="2"/>
        <v>#N/A</v>
      </c>
      <c r="M14" s="5" t="e">
        <f>NA()</f>
        <v>#N/A</v>
      </c>
      <c r="N14" s="12" t="e">
        <f t="shared" si="7"/>
        <v>#N/A</v>
      </c>
      <c r="O14" s="1" t="e">
        <f>NA()</f>
        <v>#N/A</v>
      </c>
      <c r="P14" s="1" t="e">
        <f>NA()</f>
        <v>#N/A</v>
      </c>
      <c r="Q14" s="15" t="e">
        <f>NA()</f>
        <v>#N/A</v>
      </c>
      <c r="R14" s="1" t="e">
        <f>NA()</f>
        <v>#N/A</v>
      </c>
      <c r="S14" s="4" t="e">
        <f>NA()</f>
        <v>#N/A</v>
      </c>
      <c r="T14" s="1" t="e">
        <f>NA()</f>
        <v>#N/A</v>
      </c>
      <c r="U14" s="1" t="e">
        <f>NA()</f>
        <v>#N/A</v>
      </c>
      <c r="V14" s="1" t="s">
        <v>92</v>
      </c>
      <c r="W14" s="1" t="s">
        <v>12</v>
      </c>
    </row>
    <row r="15" spans="1:23" x14ac:dyDescent="0.55000000000000004">
      <c r="A15" s="3" t="s">
        <v>9</v>
      </c>
      <c r="B15" s="1" t="s">
        <v>130</v>
      </c>
      <c r="C15" s="1" t="s">
        <v>94</v>
      </c>
      <c r="D15" s="1" t="s">
        <v>10</v>
      </c>
      <c r="F15" s="5">
        <v>7.2480000000000002</v>
      </c>
      <c r="G15" s="1">
        <v>11.22</v>
      </c>
      <c r="H15" s="12">
        <f t="shared" si="0"/>
        <v>0.64598930481283423</v>
      </c>
      <c r="I15" s="1">
        <v>6.18</v>
      </c>
      <c r="J15" s="5">
        <f t="shared" si="1"/>
        <v>1.1728155339805826</v>
      </c>
      <c r="K15" s="5">
        <v>4.0199999999999996</v>
      </c>
      <c r="L15" s="5">
        <f t="shared" si="2"/>
        <v>0.65048543689320382</v>
      </c>
      <c r="M15" s="5">
        <v>4.8499999999999996</v>
      </c>
      <c r="N15" s="12">
        <f t="shared" si="7"/>
        <v>0.78478964401294493</v>
      </c>
      <c r="O15" s="1">
        <v>5.61</v>
      </c>
      <c r="P15" s="5">
        <f t="shared" ref="P15:P33" si="12">EXP(0.993271*LN(O15)+1.881925)*1.015</f>
        <v>36.957175752708039</v>
      </c>
      <c r="Q15" s="15">
        <f t="shared" ref="Q15:Q40" si="13">F15/P15</f>
        <v>0.19611888225709193</v>
      </c>
      <c r="R15" s="1">
        <v>7.23</v>
      </c>
      <c r="S15" s="4">
        <f t="shared" ref="S15:S30" si="14">F15/R15</f>
        <v>1.0024896265560166</v>
      </c>
      <c r="T15" s="4">
        <f t="shared" ref="T15:T40" si="15">R15/G15</f>
        <v>0.64438502673796794</v>
      </c>
      <c r="U15" s="4">
        <f t="shared" ref="U15:U40" si="16">R15/P15</f>
        <v>0.19563183205281107</v>
      </c>
      <c r="V15" s="1" t="s">
        <v>92</v>
      </c>
      <c r="W15" s="1" t="s">
        <v>12</v>
      </c>
    </row>
    <row r="16" spans="1:23" x14ac:dyDescent="0.55000000000000004">
      <c r="A16" s="3" t="s">
        <v>29</v>
      </c>
      <c r="B16" s="1" t="s">
        <v>34</v>
      </c>
      <c r="C16" s="1" t="s">
        <v>94</v>
      </c>
      <c r="D16" s="1" t="s">
        <v>35</v>
      </c>
      <c r="F16" s="5">
        <v>5.0359999999999996</v>
      </c>
      <c r="G16" s="1">
        <v>9.43</v>
      </c>
      <c r="H16" s="12">
        <f t="shared" si="0"/>
        <v>0.53404029692470834</v>
      </c>
      <c r="I16" s="1">
        <v>5.75</v>
      </c>
      <c r="J16" s="5">
        <f t="shared" si="1"/>
        <v>0.87582608695652164</v>
      </c>
      <c r="K16" s="5">
        <v>3.6150000000000002</v>
      </c>
      <c r="L16" s="5">
        <f t="shared" si="2"/>
        <v>0.6286956521739131</v>
      </c>
      <c r="M16" s="5">
        <v>3.9350000000000001</v>
      </c>
      <c r="N16" s="12">
        <f t="shared" si="7"/>
        <v>0.68434782608695655</v>
      </c>
      <c r="O16" s="1">
        <v>5.077</v>
      </c>
      <c r="P16" s="5">
        <f t="shared" si="12"/>
        <v>33.468389755173568</v>
      </c>
      <c r="Q16" s="15">
        <f t="shared" si="13"/>
        <v>0.15047034042686594</v>
      </c>
      <c r="R16" s="1">
        <v>5.4109999999999996</v>
      </c>
      <c r="S16" s="4">
        <f t="shared" si="14"/>
        <v>0.9306967288856034</v>
      </c>
      <c r="T16" s="4">
        <f t="shared" si="15"/>
        <v>0.57380699893955456</v>
      </c>
      <c r="U16" s="4">
        <f t="shared" si="16"/>
        <v>0.16167494282163852</v>
      </c>
      <c r="V16" s="1" t="s">
        <v>92</v>
      </c>
      <c r="W16" s="1" t="s">
        <v>12</v>
      </c>
    </row>
    <row r="17" spans="1:23" x14ac:dyDescent="0.55000000000000004">
      <c r="A17" s="3" t="s">
        <v>29</v>
      </c>
      <c r="B17" s="1" t="s">
        <v>30</v>
      </c>
      <c r="C17" s="1" t="s">
        <v>94</v>
      </c>
      <c r="D17" s="1" t="s">
        <v>31</v>
      </c>
      <c r="F17" s="1">
        <v>7.68</v>
      </c>
      <c r="G17" s="1" t="e">
        <f>NA()</f>
        <v>#N/A</v>
      </c>
      <c r="H17" s="12" t="e">
        <f t="shared" si="0"/>
        <v>#N/A</v>
      </c>
      <c r="I17" s="1">
        <v>9.1199999999999992</v>
      </c>
      <c r="J17" s="5">
        <f t="shared" si="1"/>
        <v>0.8421052631578948</v>
      </c>
      <c r="K17" s="5">
        <v>5.16</v>
      </c>
      <c r="L17" s="5">
        <f t="shared" si="2"/>
        <v>0.56578947368421062</v>
      </c>
      <c r="M17" s="5">
        <v>6.72</v>
      </c>
      <c r="N17" s="12">
        <f t="shared" si="7"/>
        <v>0.73684210526315796</v>
      </c>
      <c r="O17" s="1">
        <v>7.59</v>
      </c>
      <c r="P17" s="5">
        <f t="shared" si="12"/>
        <v>49.899284008261979</v>
      </c>
      <c r="Q17" s="15">
        <f t="shared" si="13"/>
        <v>0.15391002401414014</v>
      </c>
      <c r="R17" s="1" t="e">
        <f>NA()</f>
        <v>#N/A</v>
      </c>
      <c r="S17" s="4" t="e">
        <f t="shared" si="14"/>
        <v>#N/A</v>
      </c>
      <c r="T17" s="4" t="e">
        <f t="shared" si="15"/>
        <v>#N/A</v>
      </c>
      <c r="U17" s="4" t="e">
        <f t="shared" si="16"/>
        <v>#N/A</v>
      </c>
      <c r="V17" s="1" t="s">
        <v>92</v>
      </c>
      <c r="W17" s="1" t="s">
        <v>12</v>
      </c>
    </row>
    <row r="18" spans="1:23" x14ac:dyDescent="0.55000000000000004">
      <c r="A18" s="3" t="s">
        <v>63</v>
      </c>
      <c r="B18" s="1" t="s">
        <v>64</v>
      </c>
      <c r="C18" s="1" t="s">
        <v>94</v>
      </c>
      <c r="D18" s="1" t="s">
        <v>74</v>
      </c>
      <c r="F18" s="1">
        <v>3.3</v>
      </c>
      <c r="G18" s="1">
        <v>5.84</v>
      </c>
      <c r="H18" s="12">
        <f t="shared" si="0"/>
        <v>0.56506849315068497</v>
      </c>
      <c r="I18" s="1">
        <v>4.4400000000000004</v>
      </c>
      <c r="J18" s="5">
        <f t="shared" si="1"/>
        <v>0.74324324324324309</v>
      </c>
      <c r="K18" s="5">
        <v>2.31</v>
      </c>
      <c r="L18" s="5">
        <f t="shared" si="2"/>
        <v>0.52027027027027029</v>
      </c>
      <c r="M18" s="5">
        <v>2.73</v>
      </c>
      <c r="N18" s="12">
        <f t="shared" si="7"/>
        <v>0.6148648648648648</v>
      </c>
      <c r="O18" s="1">
        <v>3.64</v>
      </c>
      <c r="P18" s="5">
        <f t="shared" si="12"/>
        <v>24.049243384395282</v>
      </c>
      <c r="Q18" s="15">
        <f t="shared" si="13"/>
        <v>0.13721845412156522</v>
      </c>
      <c r="R18" s="1">
        <v>2.86</v>
      </c>
      <c r="S18" s="4">
        <f t="shared" si="14"/>
        <v>1.1538461538461537</v>
      </c>
      <c r="T18" s="4">
        <f t="shared" si="15"/>
        <v>0.48972602739726029</v>
      </c>
      <c r="U18" s="4">
        <f t="shared" si="16"/>
        <v>0.11892266023868986</v>
      </c>
      <c r="V18" s="1" t="s">
        <v>92</v>
      </c>
      <c r="W18" s="1" t="s">
        <v>12</v>
      </c>
    </row>
    <row r="19" spans="1:23" x14ac:dyDescent="0.55000000000000004">
      <c r="A19" s="3" t="s">
        <v>122</v>
      </c>
      <c r="B19" s="1" t="s">
        <v>123</v>
      </c>
      <c r="C19" s="1" t="s">
        <v>94</v>
      </c>
      <c r="D19" s="1" t="s">
        <v>121</v>
      </c>
      <c r="F19" s="1">
        <v>6.3</v>
      </c>
      <c r="G19" s="1" t="e">
        <f>NA()</f>
        <v>#N/A</v>
      </c>
      <c r="H19" s="13" t="e">
        <f>NA()</f>
        <v>#N/A</v>
      </c>
      <c r="I19" s="1">
        <v>5.63</v>
      </c>
      <c r="J19" s="5">
        <f t="shared" si="1"/>
        <v>1.1190053285968029</v>
      </c>
      <c r="K19" s="5">
        <v>3.89</v>
      </c>
      <c r="L19" s="5">
        <f t="shared" si="2"/>
        <v>0.69094138543516881</v>
      </c>
      <c r="M19" s="5">
        <v>4.28</v>
      </c>
      <c r="N19" s="12">
        <f t="shared" si="7"/>
        <v>0.76021314387211369</v>
      </c>
      <c r="O19" s="1">
        <v>5.25</v>
      </c>
      <c r="P19" s="5">
        <f t="shared" si="12"/>
        <v>34.601030759945665</v>
      </c>
      <c r="Q19" s="15">
        <f t="shared" si="13"/>
        <v>0.18207550068979195</v>
      </c>
      <c r="R19" s="1" t="e">
        <f>NA()</f>
        <v>#N/A</v>
      </c>
      <c r="S19" s="4" t="e">
        <f>NA()</f>
        <v>#N/A</v>
      </c>
      <c r="T19" s="1" t="e">
        <f>NA()</f>
        <v>#N/A</v>
      </c>
      <c r="U19" s="1" t="e">
        <f>NA()</f>
        <v>#N/A</v>
      </c>
      <c r="V19" s="1" t="s">
        <v>92</v>
      </c>
      <c r="W19" s="1" t="s">
        <v>12</v>
      </c>
    </row>
    <row r="20" spans="1:23" x14ac:dyDescent="0.55000000000000004">
      <c r="A20" s="3" t="s">
        <v>39</v>
      </c>
      <c r="B20" s="1" t="s">
        <v>17</v>
      </c>
      <c r="C20" s="1" t="s">
        <v>94</v>
      </c>
      <c r="D20" s="1" t="s">
        <v>73</v>
      </c>
      <c r="E20" s="2" t="s">
        <v>83</v>
      </c>
      <c r="F20" s="1">
        <v>2.96</v>
      </c>
      <c r="G20" s="1">
        <v>7.8</v>
      </c>
      <c r="H20" s="12">
        <f>F20/G20</f>
        <v>0.37948717948717947</v>
      </c>
      <c r="I20" s="1">
        <v>7.32</v>
      </c>
      <c r="J20" s="5">
        <f>F20/I20</f>
        <v>0.40437158469945356</v>
      </c>
      <c r="K20" s="5">
        <v>2.7480000000000002</v>
      </c>
      <c r="L20" s="5">
        <f t="shared" si="2"/>
        <v>0.37540983606557377</v>
      </c>
      <c r="M20" s="5">
        <v>3.3660000000000001</v>
      </c>
      <c r="N20" s="12">
        <f t="shared" si="7"/>
        <v>0.45983606557377049</v>
      </c>
      <c r="O20" s="1">
        <v>5.3339999999999996</v>
      </c>
      <c r="P20" s="5">
        <f>EXP(0.993271*LN(O20)+1.881925)*1.015</f>
        <v>35.150892522660278</v>
      </c>
      <c r="Q20" s="15">
        <f>F20/P20</f>
        <v>8.420838811110741E-2</v>
      </c>
      <c r="R20" s="1">
        <v>4.9649999999999999</v>
      </c>
      <c r="S20" s="4">
        <f>F20/R20</f>
        <v>0.59617321248741184</v>
      </c>
      <c r="T20" s="4">
        <f>R20/G20</f>
        <v>0.6365384615384615</v>
      </c>
      <c r="U20" s="4">
        <f>R20/P20</f>
        <v>0.14124819154447577</v>
      </c>
      <c r="V20" s="1" t="s">
        <v>92</v>
      </c>
      <c r="W20" s="1" t="s">
        <v>12</v>
      </c>
    </row>
    <row r="21" spans="1:23" x14ac:dyDescent="0.55000000000000004">
      <c r="A21" s="3" t="s">
        <v>44</v>
      </c>
      <c r="B21" s="1" t="s">
        <v>17</v>
      </c>
      <c r="C21" s="1" t="s">
        <v>94</v>
      </c>
      <c r="D21" s="1" t="s">
        <v>45</v>
      </c>
      <c r="F21" s="1">
        <v>6.04</v>
      </c>
      <c r="G21" s="1">
        <v>8.91</v>
      </c>
      <c r="H21" s="12">
        <f t="shared" si="0"/>
        <v>0.67789001122334458</v>
      </c>
      <c r="I21" s="1">
        <v>5.9</v>
      </c>
      <c r="J21" s="5">
        <f t="shared" si="1"/>
        <v>1.0237288135593219</v>
      </c>
      <c r="K21" s="5">
        <v>4.3</v>
      </c>
      <c r="L21" s="5">
        <f t="shared" si="2"/>
        <v>0.72881355932203384</v>
      </c>
      <c r="M21" s="5">
        <v>4.97</v>
      </c>
      <c r="N21" s="12">
        <f t="shared" si="7"/>
        <v>0.84237288135593213</v>
      </c>
      <c r="O21" s="1">
        <v>5.47</v>
      </c>
      <c r="P21" s="5">
        <f t="shared" si="12"/>
        <v>36.0410217620894</v>
      </c>
      <c r="Q21" s="15">
        <f t="shared" si="13"/>
        <v>0.1675868137110729</v>
      </c>
      <c r="R21" s="1">
        <v>5.4</v>
      </c>
      <c r="S21" s="4">
        <f t="shared" si="14"/>
        <v>1.1185185185185185</v>
      </c>
      <c r="T21" s="4">
        <f t="shared" si="15"/>
        <v>0.60606060606060608</v>
      </c>
      <c r="U21" s="4">
        <f t="shared" si="16"/>
        <v>0.14982927053638967</v>
      </c>
      <c r="V21" s="1" t="s">
        <v>92</v>
      </c>
      <c r="W21" s="1" t="s">
        <v>12</v>
      </c>
    </row>
    <row r="22" spans="1:23" x14ac:dyDescent="0.55000000000000004">
      <c r="A22" s="3" t="s">
        <v>57</v>
      </c>
      <c r="B22" s="1" t="s">
        <v>17</v>
      </c>
      <c r="C22" s="1" t="s">
        <v>94</v>
      </c>
      <c r="D22" s="1" t="s">
        <v>56</v>
      </c>
      <c r="F22" s="1">
        <v>7.68</v>
      </c>
      <c r="G22" s="1">
        <v>11.64</v>
      </c>
      <c r="H22" s="12">
        <f t="shared" si="0"/>
        <v>0.65979381443298968</v>
      </c>
      <c r="I22" s="1">
        <v>7.02</v>
      </c>
      <c r="J22" s="5">
        <f t="shared" si="1"/>
        <v>1.0940170940170941</v>
      </c>
      <c r="K22" s="5">
        <v>4.68</v>
      </c>
      <c r="L22" s="5">
        <f t="shared" si="2"/>
        <v>0.66666666666666663</v>
      </c>
      <c r="M22" s="5">
        <v>5.69</v>
      </c>
      <c r="N22" s="12">
        <f t="shared" si="7"/>
        <v>0.81054131054131062</v>
      </c>
      <c r="O22" s="1">
        <v>6.11</v>
      </c>
      <c r="P22" s="5">
        <f t="shared" si="12"/>
        <v>40.227924284469132</v>
      </c>
      <c r="Q22" s="15">
        <f t="shared" si="13"/>
        <v>0.19091216205169778</v>
      </c>
      <c r="R22" s="1">
        <v>6.69</v>
      </c>
      <c r="S22" s="4">
        <f t="shared" si="14"/>
        <v>1.147982062780269</v>
      </c>
      <c r="T22" s="4">
        <f t="shared" si="15"/>
        <v>0.57474226804123707</v>
      </c>
      <c r="U22" s="4">
        <f t="shared" si="16"/>
        <v>0.16630239116222115</v>
      </c>
      <c r="V22" s="1" t="s">
        <v>92</v>
      </c>
      <c r="W22" s="1" t="s">
        <v>12</v>
      </c>
    </row>
    <row r="23" spans="1:23" x14ac:dyDescent="0.55000000000000004">
      <c r="A23" s="3" t="s">
        <v>84</v>
      </c>
      <c r="B23" s="1" t="s">
        <v>131</v>
      </c>
      <c r="C23" s="1" t="s">
        <v>94</v>
      </c>
      <c r="D23" s="1" t="s">
        <v>85</v>
      </c>
      <c r="F23" s="1">
        <v>3.5</v>
      </c>
      <c r="G23" s="1">
        <v>7.69</v>
      </c>
      <c r="H23" s="12">
        <f t="shared" si="0"/>
        <v>0.45513654096228867</v>
      </c>
      <c r="I23" s="1">
        <v>6.65</v>
      </c>
      <c r="J23" s="5">
        <f t="shared" si="1"/>
        <v>0.52631578947368418</v>
      </c>
      <c r="K23" s="5">
        <v>2.2599999999999998</v>
      </c>
      <c r="L23" s="5">
        <f t="shared" si="2"/>
        <v>0.33984962406015035</v>
      </c>
      <c r="M23" s="5">
        <v>2.88</v>
      </c>
      <c r="N23" s="12">
        <f t="shared" si="7"/>
        <v>0.43308270676691724</v>
      </c>
      <c r="O23" s="1">
        <v>4.59</v>
      </c>
      <c r="P23" s="5">
        <f t="shared" si="12"/>
        <v>30.27854717971131</v>
      </c>
      <c r="Q23" s="15">
        <f t="shared" si="13"/>
        <v>0.11559339288066102</v>
      </c>
      <c r="R23" s="1">
        <v>4.08</v>
      </c>
      <c r="S23" s="4">
        <f t="shared" si="14"/>
        <v>0.85784313725490191</v>
      </c>
      <c r="T23" s="4">
        <f t="shared" si="15"/>
        <v>0.53055916775032508</v>
      </c>
      <c r="U23" s="4">
        <f t="shared" si="16"/>
        <v>0.13474886941517056</v>
      </c>
      <c r="V23" s="1" t="s">
        <v>92</v>
      </c>
      <c r="W23" s="1" t="s">
        <v>12</v>
      </c>
    </row>
    <row r="24" spans="1:23" x14ac:dyDescent="0.55000000000000004">
      <c r="A24" s="9" t="s">
        <v>26</v>
      </c>
      <c r="B24" s="1" t="s">
        <v>111</v>
      </c>
      <c r="C24" s="1" t="s">
        <v>97</v>
      </c>
      <c r="D24" s="1" t="s">
        <v>62</v>
      </c>
      <c r="E24" s="2" t="s">
        <v>127</v>
      </c>
      <c r="F24" s="1">
        <v>33</v>
      </c>
      <c r="G24" s="1">
        <v>50.88</v>
      </c>
      <c r="H24" s="14">
        <f t="shared" si="0"/>
        <v>0.6485849056603773</v>
      </c>
      <c r="I24" s="6">
        <v>29.9</v>
      </c>
      <c r="J24" s="10">
        <f>F24/I24</f>
        <v>1.1036789297658864</v>
      </c>
      <c r="K24" s="5">
        <v>22.06</v>
      </c>
      <c r="L24" s="10">
        <f>K24/I24</f>
        <v>0.73779264214046825</v>
      </c>
      <c r="M24" s="5">
        <v>26.7</v>
      </c>
      <c r="N24" s="14">
        <f>M24/I24</f>
        <v>0.89297658862876261</v>
      </c>
      <c r="O24" s="1">
        <v>24.12</v>
      </c>
      <c r="P24" s="5">
        <f t="shared" si="12"/>
        <v>157.34428443603582</v>
      </c>
      <c r="Q24" s="16">
        <f t="shared" si="13"/>
        <v>0.20973116448608772</v>
      </c>
      <c r="R24" s="1">
        <v>30.84</v>
      </c>
      <c r="S24" s="11">
        <f t="shared" si="14"/>
        <v>1.0700389105058365</v>
      </c>
      <c r="T24" s="11">
        <f t="shared" si="15"/>
        <v>0.60613207547169812</v>
      </c>
      <c r="U24" s="11">
        <f t="shared" si="16"/>
        <v>0.19600330644699834</v>
      </c>
      <c r="V24" s="1" t="s">
        <v>19</v>
      </c>
      <c r="W24" s="1" t="s">
        <v>93</v>
      </c>
    </row>
    <row r="25" spans="1:23" x14ac:dyDescent="0.55000000000000004">
      <c r="A25" s="9" t="s">
        <v>26</v>
      </c>
      <c r="B25" s="1" t="s">
        <v>48</v>
      </c>
      <c r="C25" s="1" t="s">
        <v>97</v>
      </c>
      <c r="D25" s="1" t="s">
        <v>62</v>
      </c>
      <c r="E25" s="2" t="s">
        <v>81</v>
      </c>
      <c r="F25" s="5">
        <v>38.22</v>
      </c>
      <c r="G25" s="1">
        <v>47.59</v>
      </c>
      <c r="H25" s="14">
        <f t="shared" si="0"/>
        <v>0.8031098970371926</v>
      </c>
      <c r="I25" s="6">
        <v>34</v>
      </c>
      <c r="J25" s="10">
        <f t="shared" si="1"/>
        <v>1.1241176470588234</v>
      </c>
      <c r="K25" s="5">
        <v>23.59</v>
      </c>
      <c r="L25" s="10">
        <f t="shared" ref="L25:L29" si="17">K25/I25</f>
        <v>0.69382352941176473</v>
      </c>
      <c r="M25" s="5">
        <v>28.8</v>
      </c>
      <c r="N25" s="14">
        <f t="shared" ref="N25:N29" si="18">M25/I25</f>
        <v>0.84705882352941175</v>
      </c>
      <c r="O25" s="6">
        <v>29</v>
      </c>
      <c r="P25" s="5">
        <f t="shared" si="12"/>
        <v>188.9440442093717</v>
      </c>
      <c r="Q25" s="16">
        <f t="shared" si="13"/>
        <v>0.20228211034610782</v>
      </c>
      <c r="R25" s="1">
        <v>27.37</v>
      </c>
      <c r="S25" s="11">
        <f t="shared" si="14"/>
        <v>1.3964194373401533</v>
      </c>
      <c r="T25" s="11">
        <f t="shared" si="15"/>
        <v>0.57512082370245843</v>
      </c>
      <c r="U25" s="11">
        <f t="shared" si="16"/>
        <v>0.14485770173137025</v>
      </c>
      <c r="V25" s="1" t="s">
        <v>19</v>
      </c>
      <c r="W25" s="1" t="s">
        <v>93</v>
      </c>
    </row>
    <row r="26" spans="1:23" x14ac:dyDescent="0.55000000000000004">
      <c r="A26" s="9" t="s">
        <v>26</v>
      </c>
      <c r="B26" s="1" t="s">
        <v>112</v>
      </c>
      <c r="C26" s="1" t="s">
        <v>97</v>
      </c>
      <c r="D26" s="1" t="s">
        <v>62</v>
      </c>
      <c r="E26" s="2" t="s">
        <v>113</v>
      </c>
      <c r="F26" s="5">
        <v>36.5</v>
      </c>
      <c r="G26" s="1" t="e">
        <f>NA()</f>
        <v>#N/A</v>
      </c>
      <c r="H26" s="12" t="e">
        <f t="shared" si="0"/>
        <v>#N/A</v>
      </c>
      <c r="I26" s="6">
        <v>29</v>
      </c>
      <c r="J26" s="10">
        <f t="shared" si="1"/>
        <v>1.2586206896551724</v>
      </c>
      <c r="K26" s="5">
        <v>25.13</v>
      </c>
      <c r="L26" s="10">
        <f t="shared" si="17"/>
        <v>0.86655172413793102</v>
      </c>
      <c r="M26" s="5">
        <v>28.18</v>
      </c>
      <c r="N26" s="14">
        <f t="shared" si="18"/>
        <v>0.97172413793103452</v>
      </c>
      <c r="O26" s="6">
        <v>25.5</v>
      </c>
      <c r="P26" s="5">
        <f t="shared" si="12"/>
        <v>166.28430387579698</v>
      </c>
      <c r="Q26" s="16">
        <f t="shared" si="13"/>
        <v>0.2195035800087482</v>
      </c>
      <c r="R26" s="1" t="e">
        <f>NA()</f>
        <v>#N/A</v>
      </c>
      <c r="S26" s="4" t="e">
        <f>NA()</f>
        <v>#N/A</v>
      </c>
      <c r="T26" s="1" t="e">
        <f>NA()</f>
        <v>#N/A</v>
      </c>
      <c r="U26" s="1" t="e">
        <f>NA()</f>
        <v>#N/A</v>
      </c>
      <c r="V26" s="1" t="s">
        <v>19</v>
      </c>
      <c r="W26" s="1" t="s">
        <v>93</v>
      </c>
    </row>
    <row r="27" spans="1:23" x14ac:dyDescent="0.55000000000000004">
      <c r="A27" s="9" t="s">
        <v>26</v>
      </c>
      <c r="B27" s="1" t="s">
        <v>47</v>
      </c>
      <c r="C27" s="1" t="s">
        <v>97</v>
      </c>
      <c r="D27" s="1" t="s">
        <v>62</v>
      </c>
      <c r="E27" s="2" t="s">
        <v>80</v>
      </c>
      <c r="F27" s="5">
        <v>75.61</v>
      </c>
      <c r="G27" s="5">
        <v>91.9</v>
      </c>
      <c r="H27" s="14">
        <f t="shared" si="0"/>
        <v>0.82274211099020667</v>
      </c>
      <c r="I27" s="6">
        <v>51</v>
      </c>
      <c r="J27" s="10">
        <f t="shared" si="1"/>
        <v>1.482549019607843</v>
      </c>
      <c r="K27" s="5">
        <v>38.94</v>
      </c>
      <c r="L27" s="10">
        <f t="shared" si="17"/>
        <v>0.76352941176470579</v>
      </c>
      <c r="M27" s="5">
        <v>52.7</v>
      </c>
      <c r="N27" s="14">
        <f t="shared" si="18"/>
        <v>1.0333333333333334</v>
      </c>
      <c r="O27" s="6">
        <v>43.6</v>
      </c>
      <c r="P27" s="5">
        <f t="shared" si="12"/>
        <v>283.28923379816354</v>
      </c>
      <c r="Q27" s="16">
        <f t="shared" si="13"/>
        <v>0.2669003653484065</v>
      </c>
      <c r="R27" s="1">
        <v>55.5</v>
      </c>
      <c r="S27" s="11">
        <f t="shared" si="14"/>
        <v>1.3623423423423424</v>
      </c>
      <c r="T27" s="11">
        <f t="shared" si="15"/>
        <v>0.603917301414581</v>
      </c>
      <c r="U27" s="11">
        <f t="shared" si="16"/>
        <v>0.195912845878013</v>
      </c>
      <c r="V27" s="1" t="s">
        <v>19</v>
      </c>
      <c r="W27" s="1" t="s">
        <v>93</v>
      </c>
    </row>
    <row r="28" spans="1:23" x14ac:dyDescent="0.55000000000000004">
      <c r="A28" s="9" t="s">
        <v>26</v>
      </c>
      <c r="B28" s="1" t="s">
        <v>25</v>
      </c>
      <c r="C28" s="1" t="s">
        <v>97</v>
      </c>
      <c r="D28" s="1" t="s">
        <v>62</v>
      </c>
      <c r="E28" s="2" t="s">
        <v>80</v>
      </c>
      <c r="F28" s="1">
        <v>73.2</v>
      </c>
      <c r="G28" s="5">
        <v>89.5</v>
      </c>
      <c r="H28" s="14">
        <f t="shared" si="0"/>
        <v>0.81787709497206706</v>
      </c>
      <c r="I28" s="6">
        <v>53.61</v>
      </c>
      <c r="J28" s="10">
        <f t="shared" si="1"/>
        <v>1.365416899832121</v>
      </c>
      <c r="K28" s="5">
        <v>42.51</v>
      </c>
      <c r="L28" s="10">
        <f t="shared" si="17"/>
        <v>0.7929490766648013</v>
      </c>
      <c r="M28" s="5">
        <v>42.51</v>
      </c>
      <c r="N28" s="14">
        <f t="shared" si="18"/>
        <v>0.7929490766648013</v>
      </c>
      <c r="O28" s="1">
        <v>45.5</v>
      </c>
      <c r="P28" s="5">
        <f t="shared" si="12"/>
        <v>295.54956404601728</v>
      </c>
      <c r="Q28" s="16">
        <f t="shared" si="13"/>
        <v>0.24767419378971817</v>
      </c>
      <c r="R28" s="1">
        <v>52.8</v>
      </c>
      <c r="S28" s="11">
        <f t="shared" si="14"/>
        <v>1.3863636363636365</v>
      </c>
      <c r="T28" s="11">
        <f t="shared" si="15"/>
        <v>0.58994413407821222</v>
      </c>
      <c r="U28" s="11">
        <f t="shared" si="16"/>
        <v>0.17865023814340325</v>
      </c>
      <c r="V28" s="1" t="s">
        <v>19</v>
      </c>
      <c r="W28" s="1" t="s">
        <v>93</v>
      </c>
    </row>
    <row r="29" spans="1:23" x14ac:dyDescent="0.55000000000000004">
      <c r="A29" s="9" t="s">
        <v>26</v>
      </c>
      <c r="B29" s="1" t="s">
        <v>27</v>
      </c>
      <c r="C29" s="1" t="s">
        <v>97</v>
      </c>
      <c r="D29" s="1" t="s">
        <v>62</v>
      </c>
      <c r="E29" s="2" t="s">
        <v>110</v>
      </c>
      <c r="F29" s="6">
        <v>100</v>
      </c>
      <c r="G29" s="1">
        <v>102.8</v>
      </c>
      <c r="H29" s="14">
        <f t="shared" si="0"/>
        <v>0.97276264591439687</v>
      </c>
      <c r="I29" s="6">
        <v>61.3</v>
      </c>
      <c r="J29" s="10">
        <f t="shared" si="1"/>
        <v>1.6313213703099512</v>
      </c>
      <c r="K29" s="5">
        <v>53.58</v>
      </c>
      <c r="L29" s="10">
        <f t="shared" si="17"/>
        <v>0.87406199021207176</v>
      </c>
      <c r="M29" s="5">
        <v>71.900000000000006</v>
      </c>
      <c r="N29" s="14">
        <f t="shared" si="18"/>
        <v>1.1729200652528549</v>
      </c>
      <c r="O29" s="1">
        <v>52.5</v>
      </c>
      <c r="P29" s="5">
        <f t="shared" si="12"/>
        <v>340.69051014019527</v>
      </c>
      <c r="Q29" s="16">
        <f t="shared" si="13"/>
        <v>0.29352153060808672</v>
      </c>
      <c r="R29" s="1">
        <v>57.75</v>
      </c>
      <c r="S29" s="11">
        <f t="shared" si="14"/>
        <v>1.7316017316017316</v>
      </c>
      <c r="T29" s="11">
        <f t="shared" si="15"/>
        <v>0.5617704280155642</v>
      </c>
      <c r="U29" s="11">
        <f t="shared" si="16"/>
        <v>0.16950868392617008</v>
      </c>
      <c r="V29" s="1" t="s">
        <v>19</v>
      </c>
      <c r="W29" s="1" t="s">
        <v>93</v>
      </c>
    </row>
    <row r="30" spans="1:23" x14ac:dyDescent="0.55000000000000004">
      <c r="A30" s="9" t="s">
        <v>26</v>
      </c>
      <c r="B30" s="1" t="s">
        <v>79</v>
      </c>
      <c r="C30" s="1" t="s">
        <v>97</v>
      </c>
      <c r="D30" s="1" t="s">
        <v>62</v>
      </c>
      <c r="E30" s="2" t="s">
        <v>80</v>
      </c>
      <c r="F30" s="5" t="e">
        <f>NA()</f>
        <v>#N/A</v>
      </c>
      <c r="G30" s="5">
        <v>85.52</v>
      </c>
      <c r="H30" s="14" t="e">
        <f>NA()</f>
        <v>#N/A</v>
      </c>
      <c r="I30" s="6">
        <v>65</v>
      </c>
      <c r="J30" s="10" t="e">
        <f t="shared" si="1"/>
        <v>#N/A</v>
      </c>
      <c r="K30" s="5" t="e">
        <f>NA()</f>
        <v>#N/A</v>
      </c>
      <c r="L30" s="5" t="e">
        <f>K30/I30</f>
        <v>#N/A</v>
      </c>
      <c r="M30" s="5" t="e">
        <f>NA()</f>
        <v>#N/A</v>
      </c>
      <c r="N30" s="12" t="e">
        <f>M30/I30</f>
        <v>#N/A</v>
      </c>
      <c r="O30" s="6">
        <v>54</v>
      </c>
      <c r="P30" s="5">
        <f t="shared" si="12"/>
        <v>350.35810389668382</v>
      </c>
      <c r="Q30" s="15" t="e">
        <f t="shared" si="13"/>
        <v>#N/A</v>
      </c>
      <c r="R30" s="1">
        <v>50.92</v>
      </c>
      <c r="S30" s="4" t="e">
        <f t="shared" si="14"/>
        <v>#N/A</v>
      </c>
      <c r="T30" s="11">
        <f t="shared" si="15"/>
        <v>0.59541627689429377</v>
      </c>
      <c r="U30" s="11">
        <f t="shared" si="16"/>
        <v>0.14533701214177044</v>
      </c>
      <c r="V30" s="1" t="s">
        <v>19</v>
      </c>
      <c r="W30" s="1" t="s">
        <v>93</v>
      </c>
    </row>
    <row r="31" spans="1:23" x14ac:dyDescent="0.55000000000000004">
      <c r="A31" s="3" t="s">
        <v>7</v>
      </c>
      <c r="B31" s="1" t="s">
        <v>51</v>
      </c>
      <c r="C31" s="1" t="s">
        <v>97</v>
      </c>
      <c r="D31" s="1" t="s">
        <v>49</v>
      </c>
      <c r="F31" s="1">
        <v>8.85</v>
      </c>
      <c r="G31" s="1">
        <v>13.65</v>
      </c>
      <c r="H31" s="12">
        <f t="shared" ref="H31:H40" si="19">F31/G31</f>
        <v>0.64835164835164827</v>
      </c>
      <c r="I31" s="1">
        <v>9</v>
      </c>
      <c r="J31" s="5">
        <f t="shared" si="1"/>
        <v>0.98333333333333328</v>
      </c>
      <c r="K31" s="5" t="e">
        <f>NA()</f>
        <v>#N/A</v>
      </c>
      <c r="L31" s="5" t="e">
        <f t="shared" ref="L31:L40" si="20">K31/I31</f>
        <v>#N/A</v>
      </c>
      <c r="M31" s="5" t="e">
        <f>NA()</f>
        <v>#N/A</v>
      </c>
      <c r="N31" s="12" t="e">
        <f t="shared" ref="N31:N40" si="21">M31/I31</f>
        <v>#N/A</v>
      </c>
      <c r="O31" s="1" t="e">
        <f>NA()</f>
        <v>#N/A</v>
      </c>
      <c r="P31" s="5" t="e">
        <f t="shared" si="12"/>
        <v>#N/A</v>
      </c>
      <c r="Q31" s="15" t="e">
        <f t="shared" si="13"/>
        <v>#N/A</v>
      </c>
      <c r="R31" s="1" t="e">
        <f>NA()</f>
        <v>#N/A</v>
      </c>
      <c r="S31" s="4" t="e">
        <f>NA()</f>
        <v>#N/A</v>
      </c>
      <c r="T31" s="4" t="e">
        <f t="shared" si="15"/>
        <v>#N/A</v>
      </c>
      <c r="U31" s="4" t="e">
        <f t="shared" si="16"/>
        <v>#N/A</v>
      </c>
      <c r="V31" s="1" t="s">
        <v>92</v>
      </c>
      <c r="W31" s="1" t="s">
        <v>12</v>
      </c>
    </row>
    <row r="32" spans="1:23" x14ac:dyDescent="0.55000000000000004">
      <c r="A32" s="3" t="s">
        <v>7</v>
      </c>
      <c r="B32" s="1" t="s">
        <v>50</v>
      </c>
      <c r="C32" s="1" t="s">
        <v>97</v>
      </c>
      <c r="D32" s="1" t="s">
        <v>49</v>
      </c>
      <c r="F32" s="1">
        <v>7.95</v>
      </c>
      <c r="G32" s="1">
        <v>11.67</v>
      </c>
      <c r="H32" s="12">
        <f t="shared" si="19"/>
        <v>0.6812339331619538</v>
      </c>
      <c r="I32" s="1" t="e">
        <f>NA()</f>
        <v>#N/A</v>
      </c>
      <c r="J32" s="5" t="e">
        <f t="shared" si="1"/>
        <v>#N/A</v>
      </c>
      <c r="K32" s="5" t="e">
        <f>NA()</f>
        <v>#N/A</v>
      </c>
      <c r="L32" s="5" t="e">
        <f t="shared" si="20"/>
        <v>#N/A</v>
      </c>
      <c r="M32" s="5" t="e">
        <f>NA()</f>
        <v>#N/A</v>
      </c>
      <c r="N32" s="12" t="e">
        <f t="shared" si="21"/>
        <v>#N/A</v>
      </c>
      <c r="O32" s="1" t="e">
        <f>NA()</f>
        <v>#N/A</v>
      </c>
      <c r="P32" s="5" t="e">
        <f t="shared" si="12"/>
        <v>#N/A</v>
      </c>
      <c r="Q32" s="15" t="e">
        <f t="shared" si="13"/>
        <v>#N/A</v>
      </c>
      <c r="R32" s="1">
        <v>6.4740000000000002</v>
      </c>
      <c r="S32" s="4">
        <f t="shared" ref="S32:S40" si="22">F32/R32</f>
        <v>1.2279888785912882</v>
      </c>
      <c r="T32" s="4">
        <f t="shared" si="15"/>
        <v>0.55475578406169668</v>
      </c>
      <c r="U32" s="4" t="e">
        <f t="shared" si="16"/>
        <v>#N/A</v>
      </c>
      <c r="V32" s="1" t="s">
        <v>92</v>
      </c>
      <c r="W32" s="1" t="s">
        <v>12</v>
      </c>
    </row>
    <row r="33" spans="1:23" x14ac:dyDescent="0.55000000000000004">
      <c r="A33" s="3" t="s">
        <v>7</v>
      </c>
      <c r="B33" s="1" t="s">
        <v>119</v>
      </c>
      <c r="C33" s="1" t="s">
        <v>97</v>
      </c>
      <c r="D33" s="1" t="s">
        <v>49</v>
      </c>
      <c r="E33" s="2" t="s">
        <v>124</v>
      </c>
      <c r="F33" s="1">
        <v>14.82</v>
      </c>
      <c r="G33" s="1">
        <v>21.32</v>
      </c>
      <c r="H33" s="12">
        <f t="shared" si="19"/>
        <v>0.69512195121951215</v>
      </c>
      <c r="I33" s="1">
        <v>13.37</v>
      </c>
      <c r="J33" s="5">
        <f t="shared" si="1"/>
        <v>1.1084517576664175</v>
      </c>
      <c r="K33" s="5">
        <f>12.35*(13.37/15.83)</f>
        <v>10.430795957043587</v>
      </c>
      <c r="L33" s="5">
        <f t="shared" si="20"/>
        <v>0.78016424510423243</v>
      </c>
      <c r="M33" s="5">
        <f>14.64*(13.37/15.83)</f>
        <v>12.364927353126973</v>
      </c>
      <c r="N33" s="12">
        <f t="shared" si="21"/>
        <v>0.92482627921667715</v>
      </c>
      <c r="O33" s="1" t="e">
        <f>NA()</f>
        <v>#N/A</v>
      </c>
      <c r="P33" s="5" t="e">
        <f t="shared" si="12"/>
        <v>#N/A</v>
      </c>
      <c r="Q33" s="15" t="e">
        <f t="shared" si="13"/>
        <v>#N/A</v>
      </c>
      <c r="R33" s="1">
        <v>14.53</v>
      </c>
      <c r="S33" s="4">
        <f t="shared" si="22"/>
        <v>1.0199587061252582</v>
      </c>
      <c r="T33" s="4">
        <f t="shared" si="15"/>
        <v>0.6815196998123827</v>
      </c>
      <c r="U33" s="4" t="e">
        <f t="shared" si="16"/>
        <v>#N/A</v>
      </c>
      <c r="V33" s="1" t="s">
        <v>92</v>
      </c>
      <c r="W33" s="1" t="s">
        <v>12</v>
      </c>
    </row>
    <row r="34" spans="1:23" x14ac:dyDescent="0.55000000000000004">
      <c r="A34" s="3" t="s">
        <v>55</v>
      </c>
      <c r="B34" s="1" t="s">
        <v>82</v>
      </c>
      <c r="C34" s="1" t="s">
        <v>95</v>
      </c>
      <c r="D34" s="1" t="s">
        <v>54</v>
      </c>
      <c r="F34" s="1">
        <v>19.600000000000001</v>
      </c>
      <c r="G34" s="1">
        <v>27.38</v>
      </c>
      <c r="H34" s="12">
        <f t="shared" si="19"/>
        <v>0.71585098612125642</v>
      </c>
      <c r="I34" s="1">
        <v>13.58</v>
      </c>
      <c r="J34" s="5">
        <f t="shared" si="1"/>
        <v>1.4432989690721651</v>
      </c>
      <c r="K34" s="5" t="e">
        <f>NA()</f>
        <v>#N/A</v>
      </c>
      <c r="L34" s="5" t="e">
        <f t="shared" si="20"/>
        <v>#N/A</v>
      </c>
      <c r="M34" s="5" t="e">
        <f>NA()</f>
        <v>#N/A</v>
      </c>
      <c r="N34" s="12" t="e">
        <f t="shared" si="21"/>
        <v>#N/A</v>
      </c>
      <c r="O34" s="1">
        <v>11.55</v>
      </c>
      <c r="P34" s="5">
        <v>89.7</v>
      </c>
      <c r="Q34" s="15">
        <f t="shared" si="13"/>
        <v>0.21850613154960982</v>
      </c>
      <c r="R34" s="1">
        <v>16.25</v>
      </c>
      <c r="S34" s="4">
        <f t="shared" si="22"/>
        <v>1.2061538461538461</v>
      </c>
      <c r="T34" s="4">
        <f t="shared" si="15"/>
        <v>0.59349890430971519</v>
      </c>
      <c r="U34" s="4">
        <f t="shared" si="16"/>
        <v>0.18115942028985507</v>
      </c>
      <c r="V34" s="1" t="s">
        <v>19</v>
      </c>
      <c r="W34" s="1" t="s">
        <v>93</v>
      </c>
    </row>
    <row r="35" spans="1:23" x14ac:dyDescent="0.55000000000000004">
      <c r="A35" s="3" t="s">
        <v>24</v>
      </c>
      <c r="B35" s="1" t="s">
        <v>17</v>
      </c>
      <c r="C35" s="1" t="s">
        <v>95</v>
      </c>
      <c r="D35" s="1" t="s">
        <v>86</v>
      </c>
      <c r="E35" s="2" t="s">
        <v>107</v>
      </c>
      <c r="F35" s="1">
        <v>37.9</v>
      </c>
      <c r="G35" s="5">
        <v>51.54</v>
      </c>
      <c r="H35" s="12">
        <f t="shared" si="19"/>
        <v>0.73535118354675977</v>
      </c>
      <c r="I35" s="1">
        <v>40.5</v>
      </c>
      <c r="J35" s="5">
        <f t="shared" si="1"/>
        <v>0.93580246913580245</v>
      </c>
      <c r="K35" s="5">
        <v>18.72</v>
      </c>
      <c r="L35" s="5">
        <f t="shared" si="20"/>
        <v>0.4622222222222222</v>
      </c>
      <c r="M35" s="5">
        <v>22.12</v>
      </c>
      <c r="N35" s="12">
        <f t="shared" si="21"/>
        <v>0.5461728395061729</v>
      </c>
      <c r="O35" s="1">
        <v>27.58</v>
      </c>
      <c r="P35" s="5">
        <f t="shared" ref="P35:P40" si="23">EXP(0.993271*LN(O35)+1.881925)*1.015</f>
        <v>179.75301690934197</v>
      </c>
      <c r="Q35" s="15">
        <f t="shared" si="13"/>
        <v>0.21084486175336228</v>
      </c>
      <c r="R35" s="1">
        <v>34.9</v>
      </c>
      <c r="S35" s="4">
        <f t="shared" si="22"/>
        <v>1.0859598853868195</v>
      </c>
      <c r="T35" s="4">
        <f t="shared" si="15"/>
        <v>0.67714396585176562</v>
      </c>
      <c r="U35" s="4">
        <f t="shared" si="16"/>
        <v>0.19415529485995628</v>
      </c>
      <c r="V35" s="1" t="s">
        <v>19</v>
      </c>
      <c r="W35" s="1" t="s">
        <v>93</v>
      </c>
    </row>
    <row r="36" spans="1:23" x14ac:dyDescent="0.55000000000000004">
      <c r="A36" s="3" t="s">
        <v>75</v>
      </c>
      <c r="B36" s="1" t="s">
        <v>17</v>
      </c>
      <c r="C36" s="1" t="s">
        <v>95</v>
      </c>
      <c r="D36" s="1" t="s">
        <v>76</v>
      </c>
      <c r="F36" s="1">
        <v>8.82</v>
      </c>
      <c r="G36" s="1">
        <v>16.61</v>
      </c>
      <c r="H36" s="12">
        <f t="shared" si="19"/>
        <v>0.53100541842263704</v>
      </c>
      <c r="I36" s="1">
        <v>12.31</v>
      </c>
      <c r="J36" s="5">
        <f t="shared" si="1"/>
        <v>0.7164906580016247</v>
      </c>
      <c r="K36" s="5">
        <v>6.31</v>
      </c>
      <c r="L36" s="5">
        <f t="shared" si="20"/>
        <v>0.51259138911454094</v>
      </c>
      <c r="M36" s="5">
        <v>6.31</v>
      </c>
      <c r="N36" s="12">
        <f t="shared" si="21"/>
        <v>0.51259138911454094</v>
      </c>
      <c r="O36" s="1">
        <v>11.54</v>
      </c>
      <c r="P36" s="5">
        <f t="shared" si="23"/>
        <v>75.654351175089289</v>
      </c>
      <c r="Q36" s="15">
        <f t="shared" si="13"/>
        <v>0.11658285165366883</v>
      </c>
      <c r="R36" s="1">
        <v>9.77</v>
      </c>
      <c r="S36" s="4">
        <f t="shared" si="22"/>
        <v>0.902763561924258</v>
      </c>
      <c r="T36" s="4">
        <f t="shared" si="15"/>
        <v>0.58819987959060804</v>
      </c>
      <c r="U36" s="4">
        <f t="shared" si="16"/>
        <v>0.12913996152566262</v>
      </c>
      <c r="V36" s="1" t="s">
        <v>19</v>
      </c>
      <c r="W36" s="1" t="s">
        <v>93</v>
      </c>
    </row>
    <row r="37" spans="1:23" x14ac:dyDescent="0.55000000000000004">
      <c r="A37" s="3" t="s">
        <v>13</v>
      </c>
      <c r="B37" s="1" t="s">
        <v>17</v>
      </c>
      <c r="C37" s="1" t="s">
        <v>95</v>
      </c>
      <c r="D37" s="1" t="s">
        <v>16</v>
      </c>
      <c r="E37" s="2" t="s">
        <v>125</v>
      </c>
      <c r="F37" s="5">
        <v>25.111000000000001</v>
      </c>
      <c r="G37" s="1">
        <v>44.08</v>
      </c>
      <c r="H37" s="12">
        <f t="shared" si="19"/>
        <v>0.5696687840290382</v>
      </c>
      <c r="I37" s="1">
        <v>26.08</v>
      </c>
      <c r="J37" s="5">
        <f t="shared" si="1"/>
        <v>0.96284509202453994</v>
      </c>
      <c r="K37" s="5">
        <v>13.61</v>
      </c>
      <c r="L37" s="5">
        <f t="shared" si="20"/>
        <v>0.52185582822085885</v>
      </c>
      <c r="M37" s="5">
        <v>16.239999999999998</v>
      </c>
      <c r="N37" s="12">
        <f t="shared" si="21"/>
        <v>0.62269938650306744</v>
      </c>
      <c r="O37" s="1">
        <v>21.57</v>
      </c>
      <c r="P37" s="5">
        <f t="shared" si="23"/>
        <v>140.81546465777768</v>
      </c>
      <c r="Q37" s="15">
        <f t="shared" si="13"/>
        <v>0.17832558420360289</v>
      </c>
      <c r="R37" s="1">
        <v>23.01</v>
      </c>
      <c r="S37" s="4">
        <f t="shared" si="22"/>
        <v>1.0913081269013472</v>
      </c>
      <c r="T37" s="4">
        <f t="shared" si="15"/>
        <v>0.5220054446460981</v>
      </c>
      <c r="U37" s="4">
        <f t="shared" si="16"/>
        <v>0.16340534795607115</v>
      </c>
      <c r="V37" s="1" t="s">
        <v>19</v>
      </c>
      <c r="W37" s="1" t="s">
        <v>18</v>
      </c>
    </row>
    <row r="38" spans="1:23" x14ac:dyDescent="0.55000000000000004">
      <c r="A38" s="3" t="s">
        <v>13</v>
      </c>
      <c r="B38" s="1" t="s">
        <v>14</v>
      </c>
      <c r="C38" s="1" t="s">
        <v>95</v>
      </c>
      <c r="D38" s="1" t="s">
        <v>15</v>
      </c>
      <c r="E38" s="2" t="s">
        <v>126</v>
      </c>
      <c r="F38" s="5">
        <v>26.125</v>
      </c>
      <c r="G38" s="1" t="e">
        <f>NA()</f>
        <v>#N/A</v>
      </c>
      <c r="H38" s="12" t="e">
        <f t="shared" si="19"/>
        <v>#N/A</v>
      </c>
      <c r="I38" s="1">
        <v>19.170000000000002</v>
      </c>
      <c r="J38" s="5">
        <f t="shared" si="1"/>
        <v>1.3628064684402712</v>
      </c>
      <c r="K38" s="5">
        <v>14.7</v>
      </c>
      <c r="L38" s="5">
        <f t="shared" si="20"/>
        <v>0.76682316118935823</v>
      </c>
      <c r="M38" s="5">
        <v>15.9</v>
      </c>
      <c r="N38" s="12">
        <f t="shared" si="21"/>
        <v>0.82942097026604067</v>
      </c>
      <c r="O38" s="1">
        <v>17.579999999999998</v>
      </c>
      <c r="P38" s="5">
        <f t="shared" si="23"/>
        <v>114.92561166528796</v>
      </c>
      <c r="Q38" s="15">
        <f t="shared" si="13"/>
        <v>0.22732095676016117</v>
      </c>
      <c r="R38" s="1" t="e">
        <f>NA()</f>
        <v>#N/A</v>
      </c>
      <c r="S38" s="4" t="e">
        <f t="shared" si="22"/>
        <v>#N/A</v>
      </c>
      <c r="T38" s="4" t="e">
        <f t="shared" si="15"/>
        <v>#N/A</v>
      </c>
      <c r="U38" s="4" t="e">
        <f t="shared" si="16"/>
        <v>#N/A</v>
      </c>
      <c r="V38" s="1" t="s">
        <v>19</v>
      </c>
      <c r="W38" s="1" t="s">
        <v>93</v>
      </c>
    </row>
    <row r="39" spans="1:23" x14ac:dyDescent="0.55000000000000004">
      <c r="A39" s="3" t="s">
        <v>77</v>
      </c>
      <c r="B39" s="1" t="s">
        <v>17</v>
      </c>
      <c r="C39" s="1" t="s">
        <v>95</v>
      </c>
      <c r="D39" s="1" t="s">
        <v>78</v>
      </c>
      <c r="E39" s="2" t="s">
        <v>68</v>
      </c>
      <c r="F39" s="1">
        <v>15.56</v>
      </c>
      <c r="G39" s="1">
        <v>23.38</v>
      </c>
      <c r="H39" s="12">
        <f t="shared" si="19"/>
        <v>0.66552609067579127</v>
      </c>
      <c r="I39" s="1">
        <v>13.78</v>
      </c>
      <c r="J39" s="5">
        <f t="shared" si="1"/>
        <v>1.1291727140783745</v>
      </c>
      <c r="K39" s="5">
        <v>11.6</v>
      </c>
      <c r="L39" s="5">
        <f t="shared" si="20"/>
        <v>0.84179970972423801</v>
      </c>
      <c r="M39" s="5">
        <v>12.93</v>
      </c>
      <c r="N39" s="12">
        <f t="shared" si="21"/>
        <v>0.93831640058055155</v>
      </c>
      <c r="O39" s="1">
        <v>12.09</v>
      </c>
      <c r="P39" s="5">
        <f t="shared" si="23"/>
        <v>79.235233006026235</v>
      </c>
      <c r="Q39" s="15">
        <f t="shared" si="13"/>
        <v>0.1963772858321321</v>
      </c>
      <c r="R39" s="1">
        <v>14.27</v>
      </c>
      <c r="S39" s="4">
        <f t="shared" si="22"/>
        <v>1.0903994393833216</v>
      </c>
      <c r="T39" s="4">
        <f t="shared" si="15"/>
        <v>0.61035072711719418</v>
      </c>
      <c r="U39" s="4">
        <f t="shared" si="16"/>
        <v>0.18009664966738589</v>
      </c>
      <c r="V39" s="1" t="s">
        <v>19</v>
      </c>
      <c r="W39" s="1" t="s">
        <v>93</v>
      </c>
    </row>
    <row r="40" spans="1:23" x14ac:dyDescent="0.55000000000000004">
      <c r="A40" s="3" t="s">
        <v>66</v>
      </c>
      <c r="B40" s="1" t="s">
        <v>17</v>
      </c>
      <c r="C40" s="1" t="s">
        <v>95</v>
      </c>
      <c r="D40" s="1" t="s">
        <v>65</v>
      </c>
      <c r="E40" s="2" t="s">
        <v>68</v>
      </c>
      <c r="F40" s="1">
        <v>13</v>
      </c>
      <c r="G40" s="1">
        <v>18.3</v>
      </c>
      <c r="H40" s="12">
        <f t="shared" si="19"/>
        <v>0.7103825136612022</v>
      </c>
      <c r="I40" s="1">
        <v>16.03</v>
      </c>
      <c r="J40" s="5">
        <f t="shared" si="1"/>
        <v>0.81097941359950088</v>
      </c>
      <c r="K40" s="5">
        <v>10.61</v>
      </c>
      <c r="L40" s="5">
        <f t="shared" si="20"/>
        <v>0.66188396756082335</v>
      </c>
      <c r="M40" s="5">
        <v>11.67</v>
      </c>
      <c r="N40" s="12">
        <f t="shared" si="21"/>
        <v>0.72800998128509042</v>
      </c>
      <c r="O40" s="1">
        <v>14.03</v>
      </c>
      <c r="P40" s="5">
        <f t="shared" si="23"/>
        <v>91.85753883542958</v>
      </c>
      <c r="Q40" s="15">
        <f t="shared" si="13"/>
        <v>0.14152349567399777</v>
      </c>
      <c r="R40" s="1">
        <v>8.67</v>
      </c>
      <c r="S40" s="4">
        <f t="shared" si="22"/>
        <v>1.4994232987312572</v>
      </c>
      <c r="T40" s="4">
        <f t="shared" si="15"/>
        <v>0.47377049180327868</v>
      </c>
      <c r="U40" s="4">
        <f t="shared" si="16"/>
        <v>9.4385285191812357E-2</v>
      </c>
      <c r="V40" s="1" t="s">
        <v>19</v>
      </c>
      <c r="W40" s="1" t="s">
        <v>93</v>
      </c>
    </row>
  </sheetData>
  <sortState xmlns:xlrd2="http://schemas.microsoft.com/office/spreadsheetml/2017/richdata2" ref="A3:W41">
    <sortCondition ref="C3:C41" customList="Coccosteoid Coccosteomorpha,Incisoscutoid Coccosteomorpha,Dunkleosteoidea,Aspinothoracidi"/>
    <sortCondition ref="A3:A41"/>
  </sortState>
  <mergeCells count="9">
    <mergeCell ref="R1:U1"/>
    <mergeCell ref="C1:C2"/>
    <mergeCell ref="A1:A2"/>
    <mergeCell ref="B1:B2"/>
    <mergeCell ref="D1:D2"/>
    <mergeCell ref="E1:E2"/>
    <mergeCell ref="O1:Q1"/>
    <mergeCell ref="F1:H1"/>
    <mergeCell ref="I1:N1"/>
  </mergeCells>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Russell Engelman</dc:creator>
  <cp:lastModifiedBy>Russell Engelman</cp:lastModifiedBy>
  <dcterms:created xsi:type="dcterms:W3CDTF">2022-06-04T22:09:27Z</dcterms:created>
  <dcterms:modified xsi:type="dcterms:W3CDTF">2024-06-07T03:27:13Z</dcterms:modified>
</cp:coreProperties>
</file>